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K:\1713_農産園芸課\［０１共通］\(011)補助金交付要綱関係\運用等\令和7年度\3_2月補正（物価高騰緊急対策事業）\★各担当作業フォルダ\"/>
    </mc:Choice>
  </mc:AlternateContent>
  <xr:revisionPtr revIDLastSave="0" documentId="13_ncr:1_{BD005F22-237B-498E-9C96-319A6F266D3E}" xr6:coauthVersionLast="47" xr6:coauthVersionMax="47" xr10:uidLastSave="{00000000-0000-0000-0000-000000000000}"/>
  <bookViews>
    <workbookView xWindow="-28920" yWindow="-120" windowWidth="29040" windowHeight="15720" activeTab="2" xr2:uid="{00000000-000D-0000-FFFF-FFFF00000000}"/>
  </bookViews>
  <sheets>
    <sheet name="ハウス長寿命化・補強" sheetId="1" r:id="rId1"/>
    <sheet name="ハウス自動開閉" sheetId="2" r:id="rId2"/>
    <sheet name="果樹花きのヒートポンプ" sheetId="4" r:id="rId3"/>
    <sheet name="いちご苗育苗パイプハウス・ベンチ" sheetId="6" r:id="rId4"/>
    <sheet name="いちご高設" sheetId="5" r:id="rId5"/>
    <sheet name="露地栽培からハウス栽培への転換" sheetId="7" r:id="rId6"/>
  </sheets>
  <definedNames>
    <definedName name="_xlnm.Print_Area" localSheetId="4">いちご高設!$B$1:$M$114</definedName>
    <definedName name="_xlnm.Print_Area" localSheetId="3">いちご苗育苗パイプハウス・ベンチ!$B$1:$O$114</definedName>
    <definedName name="_xlnm.Print_Area" localSheetId="1">ハウス自動開閉!$B$1:$O$114</definedName>
    <definedName name="_xlnm.Print_Area" localSheetId="0">ハウス長寿命化・補強!$B$1:$P$115</definedName>
    <definedName name="_xlnm.Print_Area" localSheetId="2">果樹花きのヒートポンプ!$B$1:$Q$117</definedName>
    <definedName name="_xlnm.Print_Area" localSheetId="5">露地栽培からハウス栽培への転換!$B$1:$N$116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8" i="7" l="1"/>
  <c r="F119" i="7"/>
  <c r="F120" i="7"/>
  <c r="F121" i="7"/>
  <c r="F122" i="7"/>
  <c r="F117" i="7"/>
  <c r="F116" i="5"/>
  <c r="F117" i="5"/>
  <c r="F115" i="5"/>
  <c r="F116" i="6"/>
  <c r="F117" i="6"/>
  <c r="F115" i="6"/>
  <c r="G119" i="4"/>
  <c r="G120" i="4"/>
  <c r="G121" i="4"/>
  <c r="G118" i="4"/>
  <c r="D113" i="1"/>
  <c r="M113" i="1"/>
  <c r="N113" i="1"/>
  <c r="E113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T10" i="4"/>
  <c r="T8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5" i="4"/>
  <c r="R6" i="4"/>
  <c r="T113" i="7"/>
  <c r="S113" i="5"/>
  <c r="W114" i="4"/>
  <c r="V113" i="1"/>
  <c r="U113" i="2"/>
  <c r="U113" i="6"/>
  <c r="V113" i="6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6" i="2" l="1"/>
  <c r="M7" i="2"/>
  <c r="M8" i="2"/>
  <c r="M5" i="2"/>
  <c r="M5" i="1"/>
  <c r="L5" i="7" l="1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5" i="6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P5" i="4" l="1"/>
  <c r="P9" i="4"/>
  <c r="K113" i="6"/>
  <c r="I113" i="6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5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P6" i="4"/>
  <c r="P7" i="4"/>
  <c r="P8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N6" i="2"/>
  <c r="N5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P114" i="4" l="1"/>
  <c r="M113" i="7"/>
  <c r="N113" i="6"/>
  <c r="L113" i="5"/>
  <c r="N113" i="2"/>
  <c r="F113" i="2"/>
  <c r="M113" i="2"/>
  <c r="E113" i="7" l="1"/>
  <c r="D113" i="7"/>
  <c r="E113" i="6"/>
  <c r="D113" i="6"/>
  <c r="E113" i="5"/>
  <c r="D113" i="5"/>
  <c r="P5" i="5" s="1"/>
  <c r="V5" i="5" a="1"/>
  <c r="X7" i="5" s="1"/>
  <c r="E114" i="4"/>
  <c r="D114" i="4"/>
  <c r="D113" i="2"/>
  <c r="R8" i="2" s="1"/>
  <c r="S5" i="4" l="1"/>
  <c r="T24" i="4"/>
  <c r="T16" i="4"/>
  <c r="T11" i="4"/>
  <c r="T23" i="4"/>
  <c r="T15" i="4"/>
  <c r="T12" i="4"/>
  <c r="T22" i="4"/>
  <c r="U22" i="4" s="1"/>
  <c r="T14" i="4"/>
  <c r="T19" i="4"/>
  <c r="T21" i="4"/>
  <c r="T13" i="4"/>
  <c r="T20" i="4"/>
  <c r="T17" i="4"/>
  <c r="T26" i="4"/>
  <c r="T18" i="4"/>
  <c r="U18" i="4" s="1"/>
  <c r="T25" i="4"/>
  <c r="T6" i="4"/>
  <c r="T7" i="4"/>
  <c r="T5" i="4"/>
  <c r="T9" i="4"/>
  <c r="U9" i="4" s="1"/>
  <c r="Q112" i="6"/>
  <c r="R112" i="6"/>
  <c r="S113" i="4"/>
  <c r="T113" i="4"/>
  <c r="S6" i="4"/>
  <c r="P6" i="7"/>
  <c r="P18" i="7"/>
  <c r="P30" i="7"/>
  <c r="P42" i="7"/>
  <c r="P54" i="7"/>
  <c r="P66" i="7"/>
  <c r="P78" i="7"/>
  <c r="P90" i="7"/>
  <c r="P102" i="7"/>
  <c r="Q7" i="7"/>
  <c r="R7" i="7" s="1"/>
  <c r="Q19" i="7"/>
  <c r="Q31" i="7"/>
  <c r="R31" i="7" s="1"/>
  <c r="P105" i="7"/>
  <c r="Q34" i="7"/>
  <c r="Q82" i="7"/>
  <c r="P10" i="7"/>
  <c r="P46" i="7"/>
  <c r="P94" i="7"/>
  <c r="P7" i="7"/>
  <c r="P19" i="7"/>
  <c r="P31" i="7"/>
  <c r="P43" i="7"/>
  <c r="P55" i="7"/>
  <c r="P67" i="7"/>
  <c r="P79" i="7"/>
  <c r="P91" i="7"/>
  <c r="P103" i="7"/>
  <c r="Q80" i="7"/>
  <c r="Q92" i="7"/>
  <c r="Q104" i="7"/>
  <c r="P8" i="7"/>
  <c r="P20" i="7"/>
  <c r="P32" i="7"/>
  <c r="P44" i="7"/>
  <c r="P56" i="7"/>
  <c r="P68" i="7"/>
  <c r="P80" i="7"/>
  <c r="P92" i="7"/>
  <c r="P104" i="7"/>
  <c r="Q9" i="7"/>
  <c r="Q21" i="7"/>
  <c r="Q33" i="7"/>
  <c r="R33" i="7" s="1"/>
  <c r="Q45" i="7"/>
  <c r="Q57" i="7"/>
  <c r="Q69" i="7"/>
  <c r="P9" i="7"/>
  <c r="P21" i="7"/>
  <c r="P33" i="7"/>
  <c r="P45" i="7"/>
  <c r="P57" i="7"/>
  <c r="P69" i="7"/>
  <c r="P81" i="7"/>
  <c r="P93" i="7"/>
  <c r="Q10" i="7"/>
  <c r="R10" i="7" s="1"/>
  <c r="P22" i="7"/>
  <c r="P34" i="7"/>
  <c r="P58" i="7"/>
  <c r="P70" i="7"/>
  <c r="P82" i="7"/>
  <c r="P106" i="7"/>
  <c r="P11" i="7"/>
  <c r="P28" i="7"/>
  <c r="P50" i="7"/>
  <c r="P72" i="7"/>
  <c r="P89" i="7"/>
  <c r="P111" i="7"/>
  <c r="P12" i="7"/>
  <c r="P29" i="7"/>
  <c r="P51" i="7"/>
  <c r="P73" i="7"/>
  <c r="P95" i="7"/>
  <c r="P112" i="7"/>
  <c r="Q27" i="7"/>
  <c r="P13" i="7"/>
  <c r="P35" i="7"/>
  <c r="P52" i="7"/>
  <c r="P74" i="7"/>
  <c r="P96" i="7"/>
  <c r="Q6" i="7"/>
  <c r="R6" i="7" s="1"/>
  <c r="Q28" i="7"/>
  <c r="R28" i="7" s="1"/>
  <c r="Q50" i="7"/>
  <c r="R50" i="7" s="1"/>
  <c r="P36" i="7"/>
  <c r="P53" i="7"/>
  <c r="P75" i="7"/>
  <c r="P97" i="7"/>
  <c r="Q12" i="7"/>
  <c r="R12" i="7" s="1"/>
  <c r="Q29" i="7"/>
  <c r="Q51" i="7"/>
  <c r="Q73" i="7"/>
  <c r="Q90" i="7"/>
  <c r="P15" i="7"/>
  <c r="P37" i="7"/>
  <c r="P59" i="7"/>
  <c r="P76" i="7"/>
  <c r="P98" i="7"/>
  <c r="Q13" i="7"/>
  <c r="Q30" i="7"/>
  <c r="Q52" i="7"/>
  <c r="R52" i="7" s="1"/>
  <c r="Q74" i="7"/>
  <c r="R74" i="7" s="1"/>
  <c r="Q96" i="7"/>
  <c r="Q5" i="7"/>
  <c r="P16" i="7"/>
  <c r="P38" i="7"/>
  <c r="P60" i="7"/>
  <c r="P77" i="7"/>
  <c r="P99" i="7"/>
  <c r="Q36" i="7"/>
  <c r="R36" i="7" s="1"/>
  <c r="Q53" i="7"/>
  <c r="R53" i="7" s="1"/>
  <c r="Q75" i="7"/>
  <c r="Q97" i="7"/>
  <c r="P5" i="7"/>
  <c r="P14" i="7"/>
  <c r="P17" i="7"/>
  <c r="P61" i="7"/>
  <c r="P100" i="7"/>
  <c r="P23" i="7"/>
  <c r="P62" i="7"/>
  <c r="P101" i="7"/>
  <c r="Q38" i="7"/>
  <c r="Q77" i="7"/>
  <c r="P24" i="7"/>
  <c r="P63" i="7"/>
  <c r="P107" i="7"/>
  <c r="P25" i="7"/>
  <c r="P64" i="7"/>
  <c r="P108" i="7"/>
  <c r="Q40" i="7"/>
  <c r="R40" i="7" s="1"/>
  <c r="Q84" i="7"/>
  <c r="P26" i="7"/>
  <c r="P65" i="7"/>
  <c r="P109" i="7"/>
  <c r="Q41" i="7"/>
  <c r="R41" i="7" s="1"/>
  <c r="P27" i="7"/>
  <c r="P71" i="7"/>
  <c r="P110" i="7"/>
  <c r="P39" i="7"/>
  <c r="P83" i="7"/>
  <c r="Q15" i="7"/>
  <c r="R15" i="7" s="1"/>
  <c r="Q54" i="7"/>
  <c r="Q98" i="7"/>
  <c r="P40" i="7"/>
  <c r="P84" i="7"/>
  <c r="P41" i="7"/>
  <c r="P85" i="7"/>
  <c r="Q17" i="7"/>
  <c r="R17" i="7" s="1"/>
  <c r="Q61" i="7"/>
  <c r="Q100" i="7"/>
  <c r="P47" i="7"/>
  <c r="P86" i="7"/>
  <c r="Q18" i="7"/>
  <c r="P48" i="7"/>
  <c r="P87" i="7"/>
  <c r="Q102" i="7"/>
  <c r="P49" i="7"/>
  <c r="P88" i="7"/>
  <c r="Q25" i="7"/>
  <c r="R25" i="7" s="1"/>
  <c r="Q64" i="7"/>
  <c r="R64" i="7" s="1"/>
  <c r="Q108" i="7"/>
  <c r="Q8" i="6"/>
  <c r="Q20" i="6"/>
  <c r="Q32" i="6"/>
  <c r="Q44" i="6"/>
  <c r="Q56" i="6"/>
  <c r="Q68" i="6"/>
  <c r="Q80" i="6"/>
  <c r="Q92" i="6"/>
  <c r="Q104" i="6"/>
  <c r="Q35" i="6"/>
  <c r="Q71" i="6"/>
  <c r="Q107" i="6"/>
  <c r="Q9" i="6"/>
  <c r="Q21" i="6"/>
  <c r="Q33" i="6"/>
  <c r="Q45" i="6"/>
  <c r="Q57" i="6"/>
  <c r="Q69" i="6"/>
  <c r="Q81" i="6"/>
  <c r="Q93" i="6"/>
  <c r="Q105" i="6"/>
  <c r="R32" i="6"/>
  <c r="S32" i="6" s="1"/>
  <c r="Q10" i="6"/>
  <c r="Q22" i="6"/>
  <c r="Q34" i="6"/>
  <c r="Q46" i="6"/>
  <c r="Q58" i="6"/>
  <c r="Q70" i="6"/>
  <c r="Q82" i="6"/>
  <c r="Q94" i="6"/>
  <c r="Q106" i="6"/>
  <c r="Q11" i="6"/>
  <c r="Q23" i="6"/>
  <c r="Q47" i="6"/>
  <c r="Q59" i="6"/>
  <c r="Q83" i="6"/>
  <c r="Q95" i="6"/>
  <c r="Q13" i="6"/>
  <c r="Q29" i="6"/>
  <c r="Q49" i="6"/>
  <c r="Q65" i="6"/>
  <c r="Q85" i="6"/>
  <c r="Q101" i="6"/>
  <c r="Q88" i="6"/>
  <c r="R98" i="6"/>
  <c r="Q37" i="6"/>
  <c r="Q109" i="6"/>
  <c r="Q54" i="6"/>
  <c r="Q110" i="6"/>
  <c r="Q39" i="6"/>
  <c r="Q75" i="6"/>
  <c r="Q60" i="6"/>
  <c r="Q25" i="6"/>
  <c r="Q77" i="6"/>
  <c r="Q42" i="6"/>
  <c r="Q98" i="6"/>
  <c r="Q43" i="6"/>
  <c r="Q99" i="6"/>
  <c r="Q48" i="6"/>
  <c r="Q100" i="6"/>
  <c r="Q14" i="6"/>
  <c r="Q30" i="6"/>
  <c r="Q50" i="6"/>
  <c r="Q66" i="6"/>
  <c r="Q86" i="6"/>
  <c r="Q102" i="6"/>
  <c r="Q15" i="6"/>
  <c r="Q31" i="6"/>
  <c r="Q51" i="6"/>
  <c r="Q67" i="6"/>
  <c r="Q87" i="6"/>
  <c r="Q103" i="6"/>
  <c r="Q16" i="6"/>
  <c r="Q36" i="6"/>
  <c r="Q52" i="6"/>
  <c r="Q72" i="6"/>
  <c r="Q108" i="6"/>
  <c r="Q17" i="6"/>
  <c r="Q53" i="6"/>
  <c r="Q73" i="6"/>
  <c r="Q89" i="6"/>
  <c r="Q18" i="6"/>
  <c r="Q38" i="6"/>
  <c r="Q74" i="6"/>
  <c r="Q90" i="6"/>
  <c r="Q19" i="6"/>
  <c r="Q55" i="6"/>
  <c r="Q91" i="6"/>
  <c r="Q111" i="6"/>
  <c r="Q24" i="6"/>
  <c r="Q40" i="6"/>
  <c r="Q76" i="6"/>
  <c r="Q96" i="6"/>
  <c r="Q41" i="6"/>
  <c r="Q61" i="6"/>
  <c r="Q97" i="6"/>
  <c r="Q5" i="6"/>
  <c r="Q6" i="6"/>
  <c r="Q26" i="6"/>
  <c r="Q62" i="6"/>
  <c r="Q78" i="6"/>
  <c r="R65" i="6"/>
  <c r="S65" i="6" s="1"/>
  <c r="Q7" i="6"/>
  <c r="Q27" i="6"/>
  <c r="Q63" i="6"/>
  <c r="Q79" i="6"/>
  <c r="Q12" i="6"/>
  <c r="Q28" i="6"/>
  <c r="Q64" i="6"/>
  <c r="Q84" i="6"/>
  <c r="V8" i="4"/>
  <c r="X8" i="4" s="1"/>
  <c r="U20" i="4"/>
  <c r="T32" i="4"/>
  <c r="U32" i="4" s="1"/>
  <c r="T44" i="4"/>
  <c r="U44" i="4" s="1"/>
  <c r="T56" i="4"/>
  <c r="U56" i="4" s="1"/>
  <c r="T68" i="4"/>
  <c r="T80" i="4"/>
  <c r="T92" i="4"/>
  <c r="T104" i="4"/>
  <c r="S8" i="4"/>
  <c r="S20" i="4"/>
  <c r="S32" i="4"/>
  <c r="S44" i="4"/>
  <c r="S56" i="4"/>
  <c r="S68" i="4"/>
  <c r="S80" i="4"/>
  <c r="S92" i="4"/>
  <c r="S104" i="4"/>
  <c r="U21" i="4"/>
  <c r="T33" i="4"/>
  <c r="U33" i="4" s="1"/>
  <c r="T45" i="4"/>
  <c r="U45" i="4" s="1"/>
  <c r="T57" i="4"/>
  <c r="U57" i="4" s="1"/>
  <c r="T81" i="4"/>
  <c r="T93" i="4"/>
  <c r="T105" i="4"/>
  <c r="S21" i="4"/>
  <c r="S45" i="4"/>
  <c r="S69" i="4"/>
  <c r="S93" i="4"/>
  <c r="T34" i="4"/>
  <c r="U34" i="4" s="1"/>
  <c r="T58" i="4"/>
  <c r="T82" i="4"/>
  <c r="T94" i="4"/>
  <c r="S10" i="4"/>
  <c r="S34" i="4"/>
  <c r="S58" i="4"/>
  <c r="S82" i="4"/>
  <c r="S106" i="4"/>
  <c r="U23" i="4"/>
  <c r="T47" i="4"/>
  <c r="U47" i="4" s="1"/>
  <c r="T71" i="4"/>
  <c r="T95" i="4"/>
  <c r="S11" i="4"/>
  <c r="S35" i="4"/>
  <c r="S59" i="4"/>
  <c r="S83" i="4"/>
  <c r="S107" i="4"/>
  <c r="U24" i="4"/>
  <c r="T48" i="4"/>
  <c r="U48" i="4" s="1"/>
  <c r="T72" i="4"/>
  <c r="T96" i="4"/>
  <c r="S12" i="4"/>
  <c r="S36" i="4"/>
  <c r="S60" i="4"/>
  <c r="S84" i="4"/>
  <c r="S108" i="4"/>
  <c r="U25" i="4"/>
  <c r="T49" i="4"/>
  <c r="U49" i="4" s="1"/>
  <c r="T73" i="4"/>
  <c r="T97" i="4"/>
  <c r="S13" i="4"/>
  <c r="S37" i="4"/>
  <c r="S61" i="4"/>
  <c r="S85" i="4"/>
  <c r="S109" i="4"/>
  <c r="T87" i="4"/>
  <c r="S15" i="4"/>
  <c r="S27" i="4"/>
  <c r="S63" i="4"/>
  <c r="S87" i="4"/>
  <c r="S89" i="4"/>
  <c r="T54" i="4"/>
  <c r="U54" i="4" s="1"/>
  <c r="T78" i="4"/>
  <c r="S18" i="4"/>
  <c r="S54" i="4"/>
  <c r="S90" i="4"/>
  <c r="U7" i="4"/>
  <c r="T55" i="4"/>
  <c r="U55" i="4" s="1"/>
  <c r="T79" i="4"/>
  <c r="S19" i="4"/>
  <c r="S43" i="4"/>
  <c r="S91" i="4"/>
  <c r="T69" i="4"/>
  <c r="S9" i="4"/>
  <c r="S33" i="4"/>
  <c r="S57" i="4"/>
  <c r="S81" i="4"/>
  <c r="S105" i="4"/>
  <c r="T46" i="4"/>
  <c r="U46" i="4" s="1"/>
  <c r="T70" i="4"/>
  <c r="T106" i="4"/>
  <c r="S22" i="4"/>
  <c r="S46" i="4"/>
  <c r="S70" i="4"/>
  <c r="S94" i="4"/>
  <c r="U11" i="4"/>
  <c r="T35" i="4"/>
  <c r="U35" i="4" s="1"/>
  <c r="T59" i="4"/>
  <c r="U59" i="4" s="1"/>
  <c r="T83" i="4"/>
  <c r="T107" i="4"/>
  <c r="S23" i="4"/>
  <c r="S47" i="4"/>
  <c r="S71" i="4"/>
  <c r="S95" i="4"/>
  <c r="U12" i="4"/>
  <c r="T36" i="4"/>
  <c r="U36" i="4" s="1"/>
  <c r="T60" i="4"/>
  <c r="T84" i="4"/>
  <c r="T108" i="4"/>
  <c r="S24" i="4"/>
  <c r="S48" i="4"/>
  <c r="S72" i="4"/>
  <c r="S96" i="4"/>
  <c r="U13" i="4"/>
  <c r="T37" i="4"/>
  <c r="U37" i="4" s="1"/>
  <c r="T61" i="4"/>
  <c r="T85" i="4"/>
  <c r="T109" i="4"/>
  <c r="S25" i="4"/>
  <c r="S49" i="4"/>
  <c r="S73" i="4"/>
  <c r="S97" i="4"/>
  <c r="T75" i="4"/>
  <c r="T111" i="4"/>
  <c r="S39" i="4"/>
  <c r="S75" i="4"/>
  <c r="S99" i="4"/>
  <c r="T66" i="4"/>
  <c r="U66" i="4" s="1"/>
  <c r="T102" i="4"/>
  <c r="S30" i="4"/>
  <c r="S78" i="4"/>
  <c r="S102" i="4"/>
  <c r="T43" i="4"/>
  <c r="U43" i="4" s="1"/>
  <c r="T67" i="4"/>
  <c r="S7" i="4"/>
  <c r="S31" i="4"/>
  <c r="S67" i="4"/>
  <c r="S103" i="4"/>
  <c r="U14" i="4"/>
  <c r="U26" i="4"/>
  <c r="T38" i="4"/>
  <c r="U38" i="4" s="1"/>
  <c r="T50" i="4"/>
  <c r="U50" i="4" s="1"/>
  <c r="T62" i="4"/>
  <c r="U62" i="4" s="1"/>
  <c r="T74" i="4"/>
  <c r="T86" i="4"/>
  <c r="T98" i="4"/>
  <c r="T110" i="4"/>
  <c r="S14" i="4"/>
  <c r="S26" i="4"/>
  <c r="S38" i="4"/>
  <c r="S50" i="4"/>
  <c r="S62" i="4"/>
  <c r="S74" i="4"/>
  <c r="S86" i="4"/>
  <c r="S98" i="4"/>
  <c r="S110" i="4"/>
  <c r="U15" i="4"/>
  <c r="T27" i="4"/>
  <c r="U27" i="4" s="1"/>
  <c r="T39" i="4"/>
  <c r="U39" i="4" s="1"/>
  <c r="T51" i="4"/>
  <c r="U51" i="4" s="1"/>
  <c r="T63" i="4"/>
  <c r="T99" i="4"/>
  <c r="S51" i="4"/>
  <c r="S111" i="4"/>
  <c r="T30" i="4"/>
  <c r="U30" i="4" s="1"/>
  <c r="T90" i="4"/>
  <c r="S66" i="4"/>
  <c r="T31" i="4"/>
  <c r="U31" i="4" s="1"/>
  <c r="T103" i="4"/>
  <c r="S79" i="4"/>
  <c r="U16" i="4"/>
  <c r="T28" i="4"/>
  <c r="U28" i="4" s="1"/>
  <c r="T40" i="4"/>
  <c r="U40" i="4" s="1"/>
  <c r="T52" i="4"/>
  <c r="U52" i="4" s="1"/>
  <c r="T64" i="4"/>
  <c r="U64" i="4" s="1"/>
  <c r="T76" i="4"/>
  <c r="T88" i="4"/>
  <c r="T100" i="4"/>
  <c r="T112" i="4"/>
  <c r="S16" i="4"/>
  <c r="S28" i="4"/>
  <c r="S40" i="4"/>
  <c r="S52" i="4"/>
  <c r="S64" i="4"/>
  <c r="S76" i="4"/>
  <c r="S88" i="4"/>
  <c r="S100" i="4"/>
  <c r="S112" i="4"/>
  <c r="U17" i="4"/>
  <c r="T29" i="4"/>
  <c r="U29" i="4" s="1"/>
  <c r="T41" i="4"/>
  <c r="U41" i="4" s="1"/>
  <c r="T53" i="4"/>
  <c r="U53" i="4" s="1"/>
  <c r="T65" i="4"/>
  <c r="T77" i="4"/>
  <c r="T89" i="4"/>
  <c r="T101" i="4"/>
  <c r="S17" i="4"/>
  <c r="S29" i="4"/>
  <c r="S41" i="4"/>
  <c r="S53" i="4"/>
  <c r="S65" i="4"/>
  <c r="S77" i="4"/>
  <c r="S101" i="4"/>
  <c r="T42" i="4"/>
  <c r="U42" i="4" s="1"/>
  <c r="S42" i="4"/>
  <c r="U19" i="4"/>
  <c r="T91" i="4"/>
  <c r="S55" i="4"/>
  <c r="R6" i="2"/>
  <c r="Q6" i="2"/>
  <c r="Q14" i="2"/>
  <c r="Q26" i="2"/>
  <c r="Q38" i="2"/>
  <c r="Q50" i="2"/>
  <c r="Q62" i="2"/>
  <c r="Q74" i="2"/>
  <c r="Q86" i="2"/>
  <c r="Q98" i="2"/>
  <c r="Q110" i="2"/>
  <c r="R13" i="2"/>
  <c r="S13" i="2" s="1"/>
  <c r="R25" i="2"/>
  <c r="S25" i="2" s="1"/>
  <c r="R37" i="2"/>
  <c r="S37" i="2" s="1"/>
  <c r="R49" i="2"/>
  <c r="R61" i="2"/>
  <c r="S61" i="2" s="1"/>
  <c r="R73" i="2"/>
  <c r="R85" i="2"/>
  <c r="R97" i="2"/>
  <c r="R109" i="2"/>
  <c r="Q15" i="2"/>
  <c r="Q27" i="2"/>
  <c r="Q39" i="2"/>
  <c r="Q51" i="2"/>
  <c r="Q63" i="2"/>
  <c r="Q75" i="2"/>
  <c r="Q87" i="2"/>
  <c r="Q99" i="2"/>
  <c r="Q111" i="2"/>
  <c r="R14" i="2"/>
  <c r="S14" i="2" s="1"/>
  <c r="R26" i="2"/>
  <c r="S26" i="2" s="1"/>
  <c r="R38" i="2"/>
  <c r="S38" i="2" s="1"/>
  <c r="R50" i="2"/>
  <c r="S50" i="2" s="1"/>
  <c r="R62" i="2"/>
  <c r="S62" i="2" s="1"/>
  <c r="R74" i="2"/>
  <c r="R86" i="2"/>
  <c r="R98" i="2"/>
  <c r="R110" i="2"/>
  <c r="Q16" i="2"/>
  <c r="Q28" i="2"/>
  <c r="Q40" i="2"/>
  <c r="Q52" i="2"/>
  <c r="Q64" i="2"/>
  <c r="Q76" i="2"/>
  <c r="Q88" i="2"/>
  <c r="Q100" i="2"/>
  <c r="Q112" i="2"/>
  <c r="R15" i="2"/>
  <c r="S15" i="2" s="1"/>
  <c r="R27" i="2"/>
  <c r="S27" i="2" s="1"/>
  <c r="R39" i="2"/>
  <c r="S39" i="2" s="1"/>
  <c r="R51" i="2"/>
  <c r="S51" i="2" s="1"/>
  <c r="R63" i="2"/>
  <c r="S63" i="2" s="1"/>
  <c r="R75" i="2"/>
  <c r="R87" i="2"/>
  <c r="R99" i="2"/>
  <c r="R111" i="2"/>
  <c r="Q17" i="2"/>
  <c r="Q29" i="2"/>
  <c r="Q41" i="2"/>
  <c r="Q53" i="2"/>
  <c r="Q65" i="2"/>
  <c r="Q77" i="2"/>
  <c r="Q89" i="2"/>
  <c r="Q18" i="2"/>
  <c r="Q30" i="2"/>
  <c r="Q42" i="2"/>
  <c r="Q54" i="2"/>
  <c r="Q66" i="2"/>
  <c r="Q78" i="2"/>
  <c r="Q90" i="2"/>
  <c r="Q102" i="2"/>
  <c r="R17" i="2"/>
  <c r="S17" i="2" s="1"/>
  <c r="R29" i="2"/>
  <c r="S29" i="2" s="1"/>
  <c r="R41" i="2"/>
  <c r="S41" i="2" s="1"/>
  <c r="Q9" i="2"/>
  <c r="Q20" i="2"/>
  <c r="Q37" i="2"/>
  <c r="Q59" i="2"/>
  <c r="Q81" i="2"/>
  <c r="Q101" i="2"/>
  <c r="R9" i="2"/>
  <c r="S9" i="2" s="1"/>
  <c r="R28" i="2"/>
  <c r="S28" i="2" s="1"/>
  <c r="R45" i="2"/>
  <c r="S45" i="2" s="1"/>
  <c r="R60" i="2"/>
  <c r="S60" i="2" s="1"/>
  <c r="R78" i="2"/>
  <c r="R93" i="2"/>
  <c r="R108" i="2"/>
  <c r="R10" i="2"/>
  <c r="R46" i="2"/>
  <c r="S46" i="2" s="1"/>
  <c r="R64" i="2"/>
  <c r="R94" i="2"/>
  <c r="R112" i="2"/>
  <c r="Q22" i="2"/>
  <c r="Q61" i="2"/>
  <c r="Q83" i="2"/>
  <c r="R11" i="2"/>
  <c r="S11" i="2" s="1"/>
  <c r="R47" i="2"/>
  <c r="S47" i="2" s="1"/>
  <c r="R65" i="2"/>
  <c r="S65" i="2" s="1"/>
  <c r="R95" i="2"/>
  <c r="R5" i="2"/>
  <c r="T5" i="2" s="1"/>
  <c r="Q45" i="2"/>
  <c r="Q67" i="2"/>
  <c r="Q105" i="2"/>
  <c r="R12" i="2"/>
  <c r="S12" i="2" s="1"/>
  <c r="R48" i="2"/>
  <c r="S48" i="2" s="1"/>
  <c r="R66" i="2"/>
  <c r="R96" i="2"/>
  <c r="Q91" i="2"/>
  <c r="R34" i="2"/>
  <c r="S34" i="2" s="1"/>
  <c r="R53" i="2"/>
  <c r="S53" i="2" s="1"/>
  <c r="R101" i="2"/>
  <c r="Q31" i="2"/>
  <c r="Q70" i="2"/>
  <c r="R19" i="2"/>
  <c r="S19" i="2" s="1"/>
  <c r="R35" i="2"/>
  <c r="S35" i="2" s="1"/>
  <c r="R84" i="2"/>
  <c r="R102" i="2"/>
  <c r="Q10" i="2"/>
  <c r="Q71" i="2"/>
  <c r="Q93" i="2"/>
  <c r="R36" i="2"/>
  <c r="S36" i="2" s="1"/>
  <c r="R88" i="2"/>
  <c r="R103" i="2"/>
  <c r="Q33" i="2"/>
  <c r="Q72" i="2"/>
  <c r="Q5" i="2"/>
  <c r="R40" i="2"/>
  <c r="S40" i="2" s="1"/>
  <c r="R56" i="2"/>
  <c r="S56" i="2" s="1"/>
  <c r="R89" i="2"/>
  <c r="R104" i="2"/>
  <c r="Q12" i="2"/>
  <c r="Q34" i="2"/>
  <c r="Q95" i="2"/>
  <c r="R57" i="2"/>
  <c r="R72" i="2"/>
  <c r="Q13" i="2"/>
  <c r="Q35" i="2"/>
  <c r="Q96" i="2"/>
  <c r="R7" i="2"/>
  <c r="S7" i="2" s="1"/>
  <c r="R58" i="2"/>
  <c r="S58" i="2" s="1"/>
  <c r="R76" i="2"/>
  <c r="Q19" i="2"/>
  <c r="Q36" i="2"/>
  <c r="Q97" i="2"/>
  <c r="R59" i="2"/>
  <c r="R77" i="2"/>
  <c r="Q21" i="2"/>
  <c r="Q43" i="2"/>
  <c r="Q60" i="2"/>
  <c r="Q82" i="2"/>
  <c r="Q103" i="2"/>
  <c r="R30" i="2"/>
  <c r="S30" i="2" s="1"/>
  <c r="R79" i="2"/>
  <c r="Q44" i="2"/>
  <c r="Q104" i="2"/>
  <c r="R31" i="2"/>
  <c r="S31" i="2" s="1"/>
  <c r="R80" i="2"/>
  <c r="Q23" i="2"/>
  <c r="Q84" i="2"/>
  <c r="R32" i="2"/>
  <c r="S32" i="2" s="1"/>
  <c r="R81" i="2"/>
  <c r="R18" i="2"/>
  <c r="S18" i="2" s="1"/>
  <c r="R83" i="2"/>
  <c r="Q8" i="2"/>
  <c r="Q92" i="2"/>
  <c r="R69" i="2"/>
  <c r="Q49" i="2"/>
  <c r="R20" i="2"/>
  <c r="S20" i="2" s="1"/>
  <c r="R55" i="2"/>
  <c r="Q11" i="2"/>
  <c r="Q94" i="2"/>
  <c r="Q73" i="2"/>
  <c r="R42" i="2"/>
  <c r="S42" i="2" s="1"/>
  <c r="R105" i="2"/>
  <c r="Q79" i="2"/>
  <c r="R43" i="2"/>
  <c r="S43" i="2" s="1"/>
  <c r="R106" i="2"/>
  <c r="Q80" i="2"/>
  <c r="R44" i="2"/>
  <c r="S44" i="2" s="1"/>
  <c r="R107" i="2"/>
  <c r="Q24" i="2"/>
  <c r="Q46" i="2"/>
  <c r="Q68" i="2"/>
  <c r="Q85" i="2"/>
  <c r="Q106" i="2"/>
  <c r="R16" i="2"/>
  <c r="S16" i="2" s="1"/>
  <c r="R33" i="2"/>
  <c r="S33" i="2" s="1"/>
  <c r="R52" i="2"/>
  <c r="S52" i="2" s="1"/>
  <c r="R67" i="2"/>
  <c r="S67" i="2" s="1"/>
  <c r="R82" i="2"/>
  <c r="R100" i="2"/>
  <c r="Q7" i="2"/>
  <c r="Q25" i="2"/>
  <c r="Q47" i="2"/>
  <c r="Q69" i="2"/>
  <c r="Q107" i="2"/>
  <c r="R68" i="2"/>
  <c r="Q48" i="2"/>
  <c r="Q108" i="2"/>
  <c r="R54" i="2"/>
  <c r="S54" i="2" s="1"/>
  <c r="Q32" i="2"/>
  <c r="Q109" i="2"/>
  <c r="R70" i="2"/>
  <c r="Q55" i="2"/>
  <c r="R21" i="2"/>
  <c r="S21" i="2" s="1"/>
  <c r="R71" i="2"/>
  <c r="Q56" i="2"/>
  <c r="R22" i="2"/>
  <c r="S22" i="2" s="1"/>
  <c r="R90" i="2"/>
  <c r="Q57" i="2"/>
  <c r="R23" i="2"/>
  <c r="S23" i="2" s="1"/>
  <c r="R91" i="2"/>
  <c r="Q58" i="2"/>
  <c r="R24" i="2"/>
  <c r="S24" i="2" s="1"/>
  <c r="R92" i="2"/>
  <c r="P6" i="5"/>
  <c r="P18" i="5"/>
  <c r="Q18" i="5" s="1"/>
  <c r="P30" i="5"/>
  <c r="R30" i="5" s="1"/>
  <c r="T30" i="5" s="1"/>
  <c r="P42" i="5"/>
  <c r="Q42" i="5" s="1"/>
  <c r="P54" i="5"/>
  <c r="P66" i="5"/>
  <c r="P78" i="5"/>
  <c r="P90" i="5"/>
  <c r="P102" i="5"/>
  <c r="P80" i="5"/>
  <c r="P23" i="5"/>
  <c r="Q23" i="5" s="1"/>
  <c r="P83" i="5"/>
  <c r="P24" i="5"/>
  <c r="Q24" i="5" s="1"/>
  <c r="P84" i="5"/>
  <c r="P38" i="5"/>
  <c r="R38" i="5" s="1"/>
  <c r="T38" i="5" s="1"/>
  <c r="P110" i="5"/>
  <c r="P75" i="5"/>
  <c r="P28" i="5"/>
  <c r="Q28" i="5" s="1"/>
  <c r="P100" i="5"/>
  <c r="P65" i="5"/>
  <c r="Q65" i="5" s="1"/>
  <c r="P7" i="5"/>
  <c r="Q7" i="5" s="1"/>
  <c r="P19" i="5"/>
  <c r="Q19" i="5" s="1"/>
  <c r="P31" i="5"/>
  <c r="Q31" i="5" s="1"/>
  <c r="P43" i="5"/>
  <c r="Q43" i="5" s="1"/>
  <c r="P55" i="5"/>
  <c r="Q55" i="5" s="1"/>
  <c r="P67" i="5"/>
  <c r="Q67" i="5" s="1"/>
  <c r="P79" i="5"/>
  <c r="P91" i="5"/>
  <c r="P103" i="5"/>
  <c r="P68" i="5"/>
  <c r="P104" i="5"/>
  <c r="P59" i="5"/>
  <c r="P12" i="5"/>
  <c r="P72" i="5"/>
  <c r="P26" i="5"/>
  <c r="P98" i="5"/>
  <c r="P63" i="5"/>
  <c r="Q63" i="5" s="1"/>
  <c r="P40" i="5"/>
  <c r="Q40" i="5" s="1"/>
  <c r="P112" i="5"/>
  <c r="P77" i="5"/>
  <c r="P8" i="5"/>
  <c r="P20" i="5"/>
  <c r="Q20" i="5" s="1"/>
  <c r="P32" i="5"/>
  <c r="Q32" i="5" s="1"/>
  <c r="P44" i="5"/>
  <c r="Q44" i="5" s="1"/>
  <c r="P56" i="5"/>
  <c r="Q56" i="5" s="1"/>
  <c r="P92" i="5"/>
  <c r="P36" i="5"/>
  <c r="Q36" i="5" s="1"/>
  <c r="P50" i="5"/>
  <c r="P27" i="5"/>
  <c r="Q27" i="5" s="1"/>
  <c r="P99" i="5"/>
  <c r="P64" i="5"/>
  <c r="Q64" i="5" s="1"/>
  <c r="P29" i="5"/>
  <c r="Q29" i="5" s="1"/>
  <c r="P101" i="5"/>
  <c r="P9" i="5"/>
  <c r="Q9" i="5" s="1"/>
  <c r="P21" i="5"/>
  <c r="Q21" i="5" s="1"/>
  <c r="P33" i="5"/>
  <c r="P45" i="5"/>
  <c r="Q45" i="5" s="1"/>
  <c r="P57" i="5"/>
  <c r="Q57" i="5" s="1"/>
  <c r="P69" i="5"/>
  <c r="P81" i="5"/>
  <c r="P93" i="5"/>
  <c r="P105" i="5"/>
  <c r="P10" i="5"/>
  <c r="Q10" i="5" s="1"/>
  <c r="P22" i="5"/>
  <c r="P34" i="5"/>
  <c r="P46" i="5"/>
  <c r="Q46" i="5" s="1"/>
  <c r="P58" i="5"/>
  <c r="R58" i="5" s="1"/>
  <c r="T58" i="5" s="1"/>
  <c r="P70" i="5"/>
  <c r="P82" i="5"/>
  <c r="P94" i="5"/>
  <c r="P106" i="5"/>
  <c r="P11" i="5"/>
  <c r="Q11" i="5" s="1"/>
  <c r="P35" i="5"/>
  <c r="Q35" i="5" s="1"/>
  <c r="P47" i="5"/>
  <c r="Q47" i="5" s="1"/>
  <c r="P71" i="5"/>
  <c r="P95" i="5"/>
  <c r="P107" i="5"/>
  <c r="P48" i="5"/>
  <c r="Q48" i="5" s="1"/>
  <c r="P60" i="5"/>
  <c r="P96" i="5"/>
  <c r="P108" i="5"/>
  <c r="P14" i="5"/>
  <c r="Q14" i="5" s="1"/>
  <c r="P62" i="5"/>
  <c r="R62" i="5" s="1"/>
  <c r="T62" i="5" s="1"/>
  <c r="P86" i="5"/>
  <c r="P15" i="5"/>
  <c r="Q15" i="5" s="1"/>
  <c r="P51" i="5"/>
  <c r="Q51" i="5" s="1"/>
  <c r="P87" i="5"/>
  <c r="P111" i="5"/>
  <c r="P52" i="5"/>
  <c r="P76" i="5"/>
  <c r="P17" i="5"/>
  <c r="Q17" i="5" s="1"/>
  <c r="P41" i="5"/>
  <c r="Q41" i="5" s="1"/>
  <c r="P89" i="5"/>
  <c r="R5" i="5"/>
  <c r="P13" i="5"/>
  <c r="P25" i="5"/>
  <c r="Q25" i="5" s="1"/>
  <c r="P37" i="5"/>
  <c r="Q37" i="5" s="1"/>
  <c r="P49" i="5"/>
  <c r="Q49" i="5" s="1"/>
  <c r="P61" i="5"/>
  <c r="Q61" i="5" s="1"/>
  <c r="P73" i="5"/>
  <c r="Q73" i="5" s="1"/>
  <c r="P85" i="5"/>
  <c r="P97" i="5"/>
  <c r="P109" i="5"/>
  <c r="P74" i="5"/>
  <c r="P39" i="5"/>
  <c r="Q39" i="5" s="1"/>
  <c r="P16" i="5"/>
  <c r="Q16" i="5" s="1"/>
  <c r="P88" i="5"/>
  <c r="P53" i="5"/>
  <c r="O6" i="5"/>
  <c r="O18" i="5"/>
  <c r="O30" i="5"/>
  <c r="O42" i="5"/>
  <c r="O54" i="5"/>
  <c r="O66" i="5"/>
  <c r="O78" i="5"/>
  <c r="O90" i="5"/>
  <c r="O102" i="5"/>
  <c r="O81" i="5"/>
  <c r="O59" i="5"/>
  <c r="O95" i="5"/>
  <c r="O48" i="5"/>
  <c r="O25" i="5"/>
  <c r="O85" i="5"/>
  <c r="O50" i="5"/>
  <c r="O27" i="5"/>
  <c r="O87" i="5"/>
  <c r="O52" i="5"/>
  <c r="O41" i="5"/>
  <c r="O101" i="5"/>
  <c r="O7" i="5"/>
  <c r="O19" i="5"/>
  <c r="O31" i="5"/>
  <c r="O43" i="5"/>
  <c r="O55" i="5"/>
  <c r="O67" i="5"/>
  <c r="O79" i="5"/>
  <c r="O91" i="5"/>
  <c r="O103" i="5"/>
  <c r="O69" i="5"/>
  <c r="O47" i="5"/>
  <c r="O83" i="5"/>
  <c r="O12" i="5"/>
  <c r="O96" i="5"/>
  <c r="O61" i="5"/>
  <c r="O38" i="5"/>
  <c r="O98" i="5"/>
  <c r="O63" i="5"/>
  <c r="O40" i="5"/>
  <c r="O100" i="5"/>
  <c r="O65" i="5"/>
  <c r="O8" i="5"/>
  <c r="O20" i="5"/>
  <c r="O32" i="5"/>
  <c r="O44" i="5"/>
  <c r="O56" i="5"/>
  <c r="O68" i="5"/>
  <c r="O80" i="5"/>
  <c r="O92" i="5"/>
  <c r="O104" i="5"/>
  <c r="O9" i="5"/>
  <c r="O21" i="5"/>
  <c r="O33" i="5"/>
  <c r="O45" i="5"/>
  <c r="O57" i="5"/>
  <c r="O93" i="5"/>
  <c r="O105" i="5"/>
  <c r="O23" i="5"/>
  <c r="O107" i="5"/>
  <c r="O24" i="5"/>
  <c r="O60" i="5"/>
  <c r="O84" i="5"/>
  <c r="O108" i="5"/>
  <c r="O37" i="5"/>
  <c r="O73" i="5"/>
  <c r="O97" i="5"/>
  <c r="O26" i="5"/>
  <c r="O62" i="5"/>
  <c r="O86" i="5"/>
  <c r="O110" i="5"/>
  <c r="O39" i="5"/>
  <c r="O75" i="5"/>
  <c r="O99" i="5"/>
  <c r="O28" i="5"/>
  <c r="O64" i="5"/>
  <c r="O88" i="5"/>
  <c r="O112" i="5"/>
  <c r="O29" i="5"/>
  <c r="O77" i="5"/>
  <c r="O89" i="5"/>
  <c r="O10" i="5"/>
  <c r="O22" i="5"/>
  <c r="O34" i="5"/>
  <c r="O46" i="5"/>
  <c r="O58" i="5"/>
  <c r="O70" i="5"/>
  <c r="O82" i="5"/>
  <c r="O94" i="5"/>
  <c r="O106" i="5"/>
  <c r="O11" i="5"/>
  <c r="O35" i="5"/>
  <c r="O71" i="5"/>
  <c r="O36" i="5"/>
  <c r="O72" i="5"/>
  <c r="O49" i="5"/>
  <c r="O109" i="5"/>
  <c r="O74" i="5"/>
  <c r="O51" i="5"/>
  <c r="O111" i="5"/>
  <c r="O76" i="5"/>
  <c r="O53" i="5"/>
  <c r="O5" i="5"/>
  <c r="O13" i="5"/>
  <c r="O14" i="5"/>
  <c r="O15" i="5"/>
  <c r="O16" i="5"/>
  <c r="O17" i="5"/>
  <c r="Q12" i="5"/>
  <c r="R18" i="5"/>
  <c r="T18" i="5" s="1"/>
  <c r="Q30" i="5"/>
  <c r="K113" i="5"/>
  <c r="M113" i="6"/>
  <c r="R6" i="6" s="1"/>
  <c r="L113" i="7"/>
  <c r="Q43" i="7" s="1"/>
  <c r="W10" i="5"/>
  <c r="W9" i="5"/>
  <c r="X10" i="5"/>
  <c r="W7" i="5"/>
  <c r="X8" i="5"/>
  <c r="W8" i="5"/>
  <c r="X6" i="5"/>
  <c r="W6" i="5"/>
  <c r="X9" i="5"/>
  <c r="V5" i="5"/>
  <c r="O114" i="4"/>
  <c r="T114" i="4" l="1"/>
  <c r="S114" i="4"/>
  <c r="P113" i="7"/>
  <c r="P113" i="5"/>
  <c r="Q113" i="6"/>
  <c r="V5" i="2"/>
  <c r="Q113" i="2"/>
  <c r="R5" i="7"/>
  <c r="O113" i="5"/>
  <c r="U8" i="4"/>
  <c r="V21" i="4"/>
  <c r="X21" i="4" s="1"/>
  <c r="V7" i="4"/>
  <c r="X7" i="4" s="1"/>
  <c r="V28" i="4"/>
  <c r="X28" i="4" s="1"/>
  <c r="S31" i="7"/>
  <c r="U31" i="7" s="1"/>
  <c r="S17" i="7"/>
  <c r="U17" i="7" s="1"/>
  <c r="S52" i="7"/>
  <c r="U52" i="7" s="1"/>
  <c r="R42" i="5"/>
  <c r="T42" i="5" s="1"/>
  <c r="V57" i="4"/>
  <c r="X57" i="4" s="1"/>
  <c r="V30" i="4"/>
  <c r="X30" i="4" s="1"/>
  <c r="V55" i="4"/>
  <c r="X55" i="4" s="1"/>
  <c r="V33" i="4"/>
  <c r="X33" i="4" s="1"/>
  <c r="V32" i="4"/>
  <c r="X32" i="4" s="1"/>
  <c r="S36" i="7"/>
  <c r="U36" i="7" s="1"/>
  <c r="R24" i="5"/>
  <c r="T24" i="5" s="1"/>
  <c r="R35" i="5"/>
  <c r="T35" i="5" s="1"/>
  <c r="R29" i="5"/>
  <c r="T29" i="5" s="1"/>
  <c r="V66" i="4"/>
  <c r="X66" i="4" s="1"/>
  <c r="V59" i="4"/>
  <c r="X59" i="4" s="1"/>
  <c r="V26" i="4"/>
  <c r="X26" i="4" s="1"/>
  <c r="V53" i="4"/>
  <c r="X53" i="4" s="1"/>
  <c r="V47" i="4"/>
  <c r="X47" i="4" s="1"/>
  <c r="S15" i="7"/>
  <c r="U15" i="7" s="1"/>
  <c r="V24" i="4"/>
  <c r="X24" i="4" s="1"/>
  <c r="V31" i="4"/>
  <c r="X31" i="4" s="1"/>
  <c r="V35" i="4"/>
  <c r="X35" i="4" s="1"/>
  <c r="V20" i="4"/>
  <c r="X20" i="4" s="1"/>
  <c r="V29" i="4"/>
  <c r="X29" i="4" s="1"/>
  <c r="V56" i="4"/>
  <c r="X56" i="4" s="1"/>
  <c r="V18" i="4"/>
  <c r="X18" i="4" s="1"/>
  <c r="V27" i="4"/>
  <c r="X27" i="4" s="1"/>
  <c r="V54" i="4"/>
  <c r="X54" i="4" s="1"/>
  <c r="V12" i="4"/>
  <c r="X12" i="4" s="1"/>
  <c r="V23" i="4"/>
  <c r="X23" i="4" s="1"/>
  <c r="V50" i="4"/>
  <c r="X50" i="4" s="1"/>
  <c r="V9" i="4"/>
  <c r="X9" i="4" s="1"/>
  <c r="V48" i="4"/>
  <c r="X48" i="4" s="1"/>
  <c r="V11" i="4"/>
  <c r="X11" i="4" s="1"/>
  <c r="V44" i="4"/>
  <c r="X44" i="4" s="1"/>
  <c r="U6" i="4"/>
  <c r="V6" i="4"/>
  <c r="X6" i="4" s="1"/>
  <c r="V36" i="4"/>
  <c r="X36" i="4" s="1"/>
  <c r="V62" i="4"/>
  <c r="X62" i="4" s="1"/>
  <c r="R43" i="7"/>
  <c r="S43" i="7"/>
  <c r="U43" i="7" s="1"/>
  <c r="R27" i="7"/>
  <c r="S27" i="7"/>
  <c r="U27" i="7" s="1"/>
  <c r="R98" i="7"/>
  <c r="S98" i="7"/>
  <c r="U98" i="7" s="1"/>
  <c r="R82" i="7"/>
  <c r="S82" i="7"/>
  <c r="U82" i="7" s="1"/>
  <c r="R34" i="7"/>
  <c r="S34" i="7"/>
  <c r="U34" i="7" s="1"/>
  <c r="R102" i="7"/>
  <c r="S102" i="7"/>
  <c r="U102" i="7" s="1"/>
  <c r="Q103" i="7"/>
  <c r="S6" i="7"/>
  <c r="U6" i="7" s="1"/>
  <c r="Q109" i="7"/>
  <c r="Q83" i="7"/>
  <c r="Q94" i="7"/>
  <c r="Q56" i="7"/>
  <c r="Q91" i="7"/>
  <c r="S74" i="7"/>
  <c r="U74" i="7" s="1"/>
  <c r="Q99" i="7"/>
  <c r="Q37" i="7"/>
  <c r="Q110" i="7"/>
  <c r="Q87" i="7"/>
  <c r="Q71" i="7"/>
  <c r="Q70" i="7"/>
  <c r="Q44" i="7"/>
  <c r="Q79" i="7"/>
  <c r="R108" i="7"/>
  <c r="S108" i="7"/>
  <c r="U108" i="7" s="1"/>
  <c r="R18" i="7"/>
  <c r="S18" i="7"/>
  <c r="U18" i="7" s="1"/>
  <c r="R90" i="7"/>
  <c r="S90" i="7"/>
  <c r="U90" i="7" s="1"/>
  <c r="R69" i="7"/>
  <c r="S69" i="7"/>
  <c r="U69" i="7" s="1"/>
  <c r="R96" i="7"/>
  <c r="S96" i="7"/>
  <c r="U96" i="7" s="1"/>
  <c r="R73" i="7"/>
  <c r="S73" i="7"/>
  <c r="U73" i="7" s="1"/>
  <c r="R57" i="7"/>
  <c r="S57" i="7"/>
  <c r="U57" i="7" s="1"/>
  <c r="R19" i="7"/>
  <c r="S19" i="7"/>
  <c r="U19" i="7" s="1"/>
  <c r="R54" i="7"/>
  <c r="S54" i="7"/>
  <c r="U54" i="7" s="1"/>
  <c r="R77" i="7"/>
  <c r="S77" i="7"/>
  <c r="U77" i="7" s="1"/>
  <c r="R97" i="7"/>
  <c r="S97" i="7"/>
  <c r="U97" i="7" s="1"/>
  <c r="R51" i="7"/>
  <c r="S51" i="7"/>
  <c r="U51" i="7" s="1"/>
  <c r="R45" i="7"/>
  <c r="S45" i="7"/>
  <c r="U45" i="7" s="1"/>
  <c r="S10" i="7"/>
  <c r="U10" i="7" s="1"/>
  <c r="R100" i="7"/>
  <c r="S100" i="7"/>
  <c r="U100" i="7" s="1"/>
  <c r="R38" i="7"/>
  <c r="S38" i="7"/>
  <c r="U38" i="7" s="1"/>
  <c r="R75" i="7"/>
  <c r="S75" i="7"/>
  <c r="U75" i="7" s="1"/>
  <c r="R29" i="7"/>
  <c r="S29" i="7"/>
  <c r="U29" i="7" s="1"/>
  <c r="R104" i="7"/>
  <c r="S104" i="7"/>
  <c r="U104" i="7" s="1"/>
  <c r="S25" i="7"/>
  <c r="U25" i="7" s="1"/>
  <c r="S64" i="7"/>
  <c r="U64" i="7" s="1"/>
  <c r="R61" i="7"/>
  <c r="S61" i="7"/>
  <c r="U61" i="7" s="1"/>
  <c r="R84" i="7"/>
  <c r="S84" i="7"/>
  <c r="U84" i="7" s="1"/>
  <c r="R30" i="7"/>
  <c r="S30" i="7"/>
  <c r="U30" i="7" s="1"/>
  <c r="R21" i="7"/>
  <c r="S21" i="7"/>
  <c r="U21" i="7" s="1"/>
  <c r="R92" i="7"/>
  <c r="S92" i="7"/>
  <c r="U92" i="7" s="1"/>
  <c r="S28" i="7"/>
  <c r="U28" i="7" s="1"/>
  <c r="R13" i="7"/>
  <c r="S13" i="7"/>
  <c r="U13" i="7" s="1"/>
  <c r="R9" i="7"/>
  <c r="S9" i="7"/>
  <c r="U9" i="7" s="1"/>
  <c r="R80" i="7"/>
  <c r="S80" i="7"/>
  <c r="U80" i="7" s="1"/>
  <c r="S12" i="7"/>
  <c r="U12" i="7" s="1"/>
  <c r="S7" i="7"/>
  <c r="U7" i="7" s="1"/>
  <c r="S50" i="7"/>
  <c r="U50" i="7" s="1"/>
  <c r="Q63" i="7"/>
  <c r="Q86" i="7"/>
  <c r="Q14" i="7"/>
  <c r="Q107" i="7"/>
  <c r="Q106" i="7"/>
  <c r="Q68" i="7"/>
  <c r="S5" i="7"/>
  <c r="S53" i="7"/>
  <c r="U53" i="7" s="1"/>
  <c r="Q24" i="7"/>
  <c r="Q42" i="7"/>
  <c r="Q76" i="7"/>
  <c r="S41" i="7"/>
  <c r="U41" i="7" s="1"/>
  <c r="Q60" i="7"/>
  <c r="Q78" i="7"/>
  <c r="Q111" i="7"/>
  <c r="Q88" i="7"/>
  <c r="Q65" i="7"/>
  <c r="Q47" i="7"/>
  <c r="Q58" i="7"/>
  <c r="Q105" i="7"/>
  <c r="Q32" i="7"/>
  <c r="Q95" i="7"/>
  <c r="Q67" i="7"/>
  <c r="S33" i="7"/>
  <c r="U33" i="7" s="1"/>
  <c r="Q101" i="7"/>
  <c r="Q16" i="7"/>
  <c r="Q39" i="7"/>
  <c r="Q89" i="7"/>
  <c r="Q66" i="7"/>
  <c r="Q48" i="7"/>
  <c r="Q35" i="7"/>
  <c r="Q46" i="7"/>
  <c r="Q93" i="7"/>
  <c r="Q20" i="7"/>
  <c r="Q59" i="7"/>
  <c r="Q55" i="7"/>
  <c r="S40" i="7"/>
  <c r="U40" i="7" s="1"/>
  <c r="Q62" i="7"/>
  <c r="Q85" i="7"/>
  <c r="Q112" i="7"/>
  <c r="Q72" i="7"/>
  <c r="Q49" i="7"/>
  <c r="Q26" i="7"/>
  <c r="Q11" i="7"/>
  <c r="Q22" i="7"/>
  <c r="Q81" i="7"/>
  <c r="Q8" i="7"/>
  <c r="Q23" i="7"/>
  <c r="R50" i="6"/>
  <c r="S50" i="6" s="1"/>
  <c r="R77" i="6"/>
  <c r="T77" i="6" s="1"/>
  <c r="V77" i="6" s="1"/>
  <c r="R103" i="6"/>
  <c r="S103" i="6" s="1"/>
  <c r="S6" i="6"/>
  <c r="T6" i="6"/>
  <c r="V6" i="6" s="1"/>
  <c r="R28" i="6"/>
  <c r="R91" i="6"/>
  <c r="R11" i="6"/>
  <c r="R63" i="6"/>
  <c r="R96" i="6"/>
  <c r="R48" i="6"/>
  <c r="R93" i="6"/>
  <c r="R67" i="6"/>
  <c r="R105" i="6"/>
  <c r="R102" i="6"/>
  <c r="T65" i="6"/>
  <c r="V65" i="6" s="1"/>
  <c r="R88" i="6"/>
  <c r="R24" i="6"/>
  <c r="R100" i="6"/>
  <c r="R75" i="6"/>
  <c r="R74" i="6"/>
  <c r="R73" i="6"/>
  <c r="R82" i="6"/>
  <c r="R81" i="6"/>
  <c r="R55" i="6"/>
  <c r="R69" i="6"/>
  <c r="R90" i="6"/>
  <c r="R71" i="6"/>
  <c r="R83" i="6"/>
  <c r="R53" i="6"/>
  <c r="R52" i="6"/>
  <c r="R51" i="6"/>
  <c r="R61" i="6"/>
  <c r="R58" i="6"/>
  <c r="R57" i="6"/>
  <c r="R43" i="6"/>
  <c r="R33" i="6"/>
  <c r="R78" i="6"/>
  <c r="R60" i="6"/>
  <c r="R85" i="6"/>
  <c r="R5" i="6"/>
  <c r="R40" i="6"/>
  <c r="R79" i="6"/>
  <c r="R86" i="6"/>
  <c r="R39" i="6"/>
  <c r="R35" i="6"/>
  <c r="R45" i="6"/>
  <c r="R64" i="6"/>
  <c r="R76" i="6"/>
  <c r="R12" i="6"/>
  <c r="R92" i="6"/>
  <c r="R99" i="6"/>
  <c r="R9" i="6"/>
  <c r="R38" i="6"/>
  <c r="R68" i="6"/>
  <c r="R110" i="6"/>
  <c r="R56" i="6"/>
  <c r="R70" i="6"/>
  <c r="R18" i="6"/>
  <c r="S98" i="6"/>
  <c r="T98" i="6"/>
  <c r="V98" i="6" s="1"/>
  <c r="R26" i="6"/>
  <c r="R107" i="6"/>
  <c r="R101" i="6"/>
  <c r="R37" i="6"/>
  <c r="R20" i="6"/>
  <c r="R16" i="6"/>
  <c r="R109" i="6"/>
  <c r="R8" i="6"/>
  <c r="R97" i="6"/>
  <c r="R95" i="6"/>
  <c r="R94" i="6"/>
  <c r="R27" i="6"/>
  <c r="R36" i="6"/>
  <c r="R29" i="6"/>
  <c r="R108" i="6"/>
  <c r="R46" i="6"/>
  <c r="R104" i="6"/>
  <c r="R31" i="6"/>
  <c r="R66" i="6"/>
  <c r="R17" i="6"/>
  <c r="R14" i="6"/>
  <c r="R13" i="6"/>
  <c r="R47" i="6"/>
  <c r="R22" i="6"/>
  <c r="R21" i="6"/>
  <c r="R19" i="6"/>
  <c r="R54" i="6"/>
  <c r="R25" i="6"/>
  <c r="R59" i="6"/>
  <c r="R10" i="6"/>
  <c r="R80" i="6"/>
  <c r="R7" i="6"/>
  <c r="R42" i="6"/>
  <c r="R84" i="6"/>
  <c r="R15" i="6"/>
  <c r="R111" i="6"/>
  <c r="R106" i="6"/>
  <c r="R30" i="6"/>
  <c r="R62" i="6"/>
  <c r="R41" i="6"/>
  <c r="R89" i="6"/>
  <c r="T32" i="6"/>
  <c r="V32" i="6" s="1"/>
  <c r="R87" i="6"/>
  <c r="R23" i="6"/>
  <c r="R49" i="6"/>
  <c r="R72" i="6"/>
  <c r="R44" i="6"/>
  <c r="R34" i="6"/>
  <c r="U106" i="4"/>
  <c r="V106" i="4"/>
  <c r="X106" i="4" s="1"/>
  <c r="U94" i="4"/>
  <c r="V94" i="4"/>
  <c r="X94" i="4" s="1"/>
  <c r="U91" i="4"/>
  <c r="V91" i="4"/>
  <c r="X91" i="4" s="1"/>
  <c r="U58" i="4"/>
  <c r="V58" i="4"/>
  <c r="X58" i="4" s="1"/>
  <c r="U111" i="4"/>
  <c r="V111" i="4"/>
  <c r="X111" i="4" s="1"/>
  <c r="U107" i="4"/>
  <c r="V107" i="4"/>
  <c r="X107" i="4" s="1"/>
  <c r="U87" i="4"/>
  <c r="V87" i="4"/>
  <c r="X87" i="4" s="1"/>
  <c r="U95" i="4"/>
  <c r="V95" i="4"/>
  <c r="X95" i="4" s="1"/>
  <c r="U92" i="4"/>
  <c r="V92" i="4"/>
  <c r="X92" i="4" s="1"/>
  <c r="V46" i="4"/>
  <c r="X46" i="4" s="1"/>
  <c r="V22" i="4"/>
  <c r="X22" i="4" s="1"/>
  <c r="V49" i="4"/>
  <c r="X49" i="4" s="1"/>
  <c r="V25" i="4"/>
  <c r="X25" i="4" s="1"/>
  <c r="U77" i="4"/>
  <c r="V77" i="4"/>
  <c r="X77" i="4" s="1"/>
  <c r="U98" i="4"/>
  <c r="V98" i="4"/>
  <c r="X98" i="4" s="1"/>
  <c r="U67" i="4"/>
  <c r="V67" i="4"/>
  <c r="X67" i="4" s="1"/>
  <c r="U75" i="4"/>
  <c r="V75" i="4"/>
  <c r="X75" i="4" s="1"/>
  <c r="U83" i="4"/>
  <c r="V83" i="4"/>
  <c r="X83" i="4" s="1"/>
  <c r="U71" i="4"/>
  <c r="V71" i="4"/>
  <c r="X71" i="4" s="1"/>
  <c r="U10" i="4"/>
  <c r="V10" i="4"/>
  <c r="X10" i="4" s="1"/>
  <c r="U80" i="4"/>
  <c r="V80" i="4"/>
  <c r="X80" i="4" s="1"/>
  <c r="U61" i="4"/>
  <c r="V61" i="4"/>
  <c r="X61" i="4" s="1"/>
  <c r="U70" i="4"/>
  <c r="V70" i="4"/>
  <c r="X70" i="4" s="1"/>
  <c r="U82" i="4"/>
  <c r="V82" i="4"/>
  <c r="X82" i="4" s="1"/>
  <c r="V64" i="4"/>
  <c r="X64" i="4" s="1"/>
  <c r="U104" i="4"/>
  <c r="V104" i="4"/>
  <c r="X104" i="4" s="1"/>
  <c r="U89" i="4"/>
  <c r="V89" i="4"/>
  <c r="X89" i="4" s="1"/>
  <c r="U65" i="4"/>
  <c r="V65" i="4"/>
  <c r="X65" i="4" s="1"/>
  <c r="U68" i="4"/>
  <c r="V68" i="4"/>
  <c r="X68" i="4" s="1"/>
  <c r="V42" i="4"/>
  <c r="X42" i="4" s="1"/>
  <c r="V45" i="4"/>
  <c r="X45" i="4" s="1"/>
  <c r="U96" i="4"/>
  <c r="V96" i="4"/>
  <c r="X96" i="4" s="1"/>
  <c r="U112" i="4"/>
  <c r="V112" i="4"/>
  <c r="X112" i="4" s="1"/>
  <c r="U84" i="4"/>
  <c r="V84" i="4"/>
  <c r="X84" i="4" s="1"/>
  <c r="U78" i="4"/>
  <c r="V78" i="4"/>
  <c r="X78" i="4" s="1"/>
  <c r="U72" i="4"/>
  <c r="V72" i="4"/>
  <c r="X72" i="4" s="1"/>
  <c r="V38" i="4"/>
  <c r="X38" i="4" s="1"/>
  <c r="V14" i="4"/>
  <c r="X14" i="4" s="1"/>
  <c r="V41" i="4"/>
  <c r="X41" i="4" s="1"/>
  <c r="V17" i="4"/>
  <c r="X17" i="4" s="1"/>
  <c r="U100" i="4"/>
  <c r="V100" i="4"/>
  <c r="X100" i="4" s="1"/>
  <c r="U90" i="4"/>
  <c r="V90" i="4"/>
  <c r="X90" i="4" s="1"/>
  <c r="U60" i="4"/>
  <c r="V60" i="4"/>
  <c r="X60" i="4" s="1"/>
  <c r="V52" i="4"/>
  <c r="X52" i="4" s="1"/>
  <c r="U63" i="4"/>
  <c r="V63" i="4"/>
  <c r="X63" i="4" s="1"/>
  <c r="U101" i="4"/>
  <c r="V101" i="4"/>
  <c r="X101" i="4" s="1"/>
  <c r="V51" i="4"/>
  <c r="X51" i="4" s="1"/>
  <c r="U103" i="4"/>
  <c r="V103" i="4"/>
  <c r="X103" i="4" s="1"/>
  <c r="U74" i="4"/>
  <c r="V74" i="4"/>
  <c r="X74" i="4" s="1"/>
  <c r="V40" i="4"/>
  <c r="X40" i="4" s="1"/>
  <c r="V16" i="4"/>
  <c r="X16" i="4" s="1"/>
  <c r="V43" i="4"/>
  <c r="X43" i="4" s="1"/>
  <c r="V19" i="4"/>
  <c r="X19" i="4" s="1"/>
  <c r="V39" i="4"/>
  <c r="X39" i="4" s="1"/>
  <c r="V15" i="4"/>
  <c r="X15" i="4" s="1"/>
  <c r="U88" i="4"/>
  <c r="V88" i="4"/>
  <c r="X88" i="4" s="1"/>
  <c r="U102" i="4"/>
  <c r="V102" i="4"/>
  <c r="X102" i="4" s="1"/>
  <c r="U109" i="4"/>
  <c r="V109" i="4"/>
  <c r="X109" i="4" s="1"/>
  <c r="U69" i="4"/>
  <c r="V69" i="4"/>
  <c r="X69" i="4" s="1"/>
  <c r="U97" i="4"/>
  <c r="V97" i="4"/>
  <c r="X97" i="4" s="1"/>
  <c r="U105" i="4"/>
  <c r="V105" i="4"/>
  <c r="X105" i="4" s="1"/>
  <c r="U81" i="4"/>
  <c r="V81" i="4"/>
  <c r="X81" i="4" s="1"/>
  <c r="U99" i="4"/>
  <c r="V99" i="4"/>
  <c r="X99" i="4" s="1"/>
  <c r="V113" i="4"/>
  <c r="X113" i="4" s="1"/>
  <c r="U113" i="4"/>
  <c r="U79" i="4"/>
  <c r="V79" i="4"/>
  <c r="X79" i="4" s="1"/>
  <c r="U110" i="4"/>
  <c r="V110" i="4"/>
  <c r="X110" i="4" s="1"/>
  <c r="U108" i="4"/>
  <c r="V108" i="4"/>
  <c r="X108" i="4" s="1"/>
  <c r="V34" i="4"/>
  <c r="X34" i="4" s="1"/>
  <c r="V37" i="4"/>
  <c r="X37" i="4" s="1"/>
  <c r="V13" i="4"/>
  <c r="X13" i="4" s="1"/>
  <c r="U76" i="4"/>
  <c r="V76" i="4"/>
  <c r="X76" i="4" s="1"/>
  <c r="U85" i="4"/>
  <c r="V85" i="4"/>
  <c r="X85" i="4" s="1"/>
  <c r="U73" i="4"/>
  <c r="V73" i="4"/>
  <c r="X73" i="4" s="1"/>
  <c r="U93" i="4"/>
  <c r="V93" i="4"/>
  <c r="X93" i="4" s="1"/>
  <c r="T51" i="2"/>
  <c r="V51" i="2" s="1"/>
  <c r="S6" i="2"/>
  <c r="T6" i="2"/>
  <c r="V6" i="2" s="1"/>
  <c r="T46" i="2"/>
  <c r="V46" i="2" s="1"/>
  <c r="T42" i="2"/>
  <c r="V42" i="2" s="1"/>
  <c r="T14" i="2"/>
  <c r="V14" i="2" s="1"/>
  <c r="T32" i="2"/>
  <c r="V32" i="2" s="1"/>
  <c r="T38" i="2"/>
  <c r="V38" i="2" s="1"/>
  <c r="T16" i="2"/>
  <c r="V16" i="2" s="1"/>
  <c r="T12" i="2"/>
  <c r="V12" i="2" s="1"/>
  <c r="T35" i="2"/>
  <c r="V35" i="2" s="1"/>
  <c r="T61" i="2"/>
  <c r="V61" i="2" s="1"/>
  <c r="T63" i="2"/>
  <c r="V63" i="2" s="1"/>
  <c r="T9" i="2"/>
  <c r="V9" i="2" s="1"/>
  <c r="T58" i="2"/>
  <c r="V58" i="2" s="1"/>
  <c r="T7" i="2"/>
  <c r="V7" i="2" s="1"/>
  <c r="T62" i="2"/>
  <c r="V62" i="2" s="1"/>
  <c r="T33" i="2"/>
  <c r="V33" i="2" s="1"/>
  <c r="T56" i="2"/>
  <c r="V56" i="2" s="1"/>
  <c r="T44" i="2"/>
  <c r="V44" i="2" s="1"/>
  <c r="T40" i="2"/>
  <c r="V40" i="2" s="1"/>
  <c r="T19" i="2"/>
  <c r="V19" i="2" s="1"/>
  <c r="T11" i="2"/>
  <c r="V11" i="2" s="1"/>
  <c r="T22" i="2"/>
  <c r="V22" i="2" s="1"/>
  <c r="T20" i="2"/>
  <c r="V20" i="2" s="1"/>
  <c r="T18" i="2"/>
  <c r="V18" i="2" s="1"/>
  <c r="S55" i="2"/>
  <c r="T55" i="2"/>
  <c r="V55" i="2" s="1"/>
  <c r="S59" i="2"/>
  <c r="T59" i="2"/>
  <c r="V59" i="2" s="1"/>
  <c r="S88" i="2"/>
  <c r="T88" i="2"/>
  <c r="V88" i="2" s="1"/>
  <c r="S107" i="2"/>
  <c r="T107" i="2"/>
  <c r="V107" i="2" s="1"/>
  <c r="S8" i="2"/>
  <c r="T8" i="2"/>
  <c r="V8" i="2" s="1"/>
  <c r="S78" i="2"/>
  <c r="T78" i="2"/>
  <c r="V78" i="2" s="1"/>
  <c r="S92" i="2"/>
  <c r="T92" i="2"/>
  <c r="V92" i="2" s="1"/>
  <c r="S70" i="2"/>
  <c r="T70" i="2"/>
  <c r="V70" i="2" s="1"/>
  <c r="S82" i="2"/>
  <c r="T82" i="2"/>
  <c r="V82" i="2" s="1"/>
  <c r="S69" i="2"/>
  <c r="T69" i="2"/>
  <c r="V69" i="2" s="1"/>
  <c r="T25" i="2"/>
  <c r="V25" i="2" s="1"/>
  <c r="S91" i="2"/>
  <c r="T91" i="2"/>
  <c r="V91" i="2" s="1"/>
  <c r="S83" i="2"/>
  <c r="T83" i="2"/>
  <c r="V83" i="2" s="1"/>
  <c r="S84" i="2"/>
  <c r="T84" i="2"/>
  <c r="V84" i="2" s="1"/>
  <c r="S112" i="2"/>
  <c r="T112" i="2"/>
  <c r="V112" i="2" s="1"/>
  <c r="S109" i="2"/>
  <c r="T109" i="2"/>
  <c r="V109" i="2" s="1"/>
  <c r="S94" i="2"/>
  <c r="T94" i="2"/>
  <c r="V94" i="2" s="1"/>
  <c r="S99" i="2"/>
  <c r="T99" i="2"/>
  <c r="V99" i="2" s="1"/>
  <c r="T52" i="2"/>
  <c r="V52" i="2" s="1"/>
  <c r="T28" i="2"/>
  <c r="V28" i="2" s="1"/>
  <c r="T43" i="2"/>
  <c r="V43" i="2" s="1"/>
  <c r="T67" i="2"/>
  <c r="V67" i="2" s="1"/>
  <c r="S90" i="2"/>
  <c r="T90" i="2"/>
  <c r="V90" i="2" s="1"/>
  <c r="S81" i="2"/>
  <c r="T81" i="2"/>
  <c r="V81" i="2" s="1"/>
  <c r="S64" i="2"/>
  <c r="T64" i="2"/>
  <c r="V64" i="2" s="1"/>
  <c r="S87" i="2"/>
  <c r="T87" i="2"/>
  <c r="V87" i="2" s="1"/>
  <c r="S85" i="2"/>
  <c r="T85" i="2"/>
  <c r="V85" i="2" s="1"/>
  <c r="T50" i="2"/>
  <c r="V50" i="2" s="1"/>
  <c r="T26" i="2"/>
  <c r="V26" i="2" s="1"/>
  <c r="T41" i="2"/>
  <c r="V41" i="2" s="1"/>
  <c r="T17" i="2"/>
  <c r="V17" i="2" s="1"/>
  <c r="S75" i="2"/>
  <c r="T75" i="2"/>
  <c r="V75" i="2" s="1"/>
  <c r="S73" i="2"/>
  <c r="T73" i="2"/>
  <c r="V73" i="2" s="1"/>
  <c r="S80" i="2"/>
  <c r="T80" i="2"/>
  <c r="V80" i="2" s="1"/>
  <c r="S98" i="2"/>
  <c r="T98" i="2"/>
  <c r="V98" i="2" s="1"/>
  <c r="S100" i="2"/>
  <c r="T100" i="2"/>
  <c r="V100" i="2" s="1"/>
  <c r="S96" i="2"/>
  <c r="T96" i="2"/>
  <c r="V96" i="2" s="1"/>
  <c r="T60" i="2"/>
  <c r="V60" i="2" s="1"/>
  <c r="T36" i="2"/>
  <c r="V36" i="2" s="1"/>
  <c r="T27" i="2"/>
  <c r="V27" i="2" s="1"/>
  <c r="T53" i="2"/>
  <c r="V53" i="2" s="1"/>
  <c r="S106" i="2"/>
  <c r="T106" i="2"/>
  <c r="V106" i="2" s="1"/>
  <c r="S104" i="2"/>
  <c r="T104" i="2"/>
  <c r="V104" i="2" s="1"/>
  <c r="T34" i="2"/>
  <c r="V34" i="2" s="1"/>
  <c r="S76" i="2"/>
  <c r="T76" i="2"/>
  <c r="V76" i="2" s="1"/>
  <c r="S102" i="2"/>
  <c r="T102" i="2"/>
  <c r="V102" i="2" s="1"/>
  <c r="S111" i="2"/>
  <c r="T111" i="2"/>
  <c r="V111" i="2" s="1"/>
  <c r="T54" i="2"/>
  <c r="V54" i="2" s="1"/>
  <c r="T30" i="2"/>
  <c r="V30" i="2" s="1"/>
  <c r="T45" i="2"/>
  <c r="V45" i="2" s="1"/>
  <c r="T21" i="2"/>
  <c r="V21" i="2" s="1"/>
  <c r="S97" i="2"/>
  <c r="T97" i="2"/>
  <c r="V97" i="2" s="1"/>
  <c r="T48" i="2"/>
  <c r="V48" i="2" s="1"/>
  <c r="T24" i="2"/>
  <c r="V24" i="2" s="1"/>
  <c r="T39" i="2"/>
  <c r="V39" i="2" s="1"/>
  <c r="T15" i="2"/>
  <c r="V15" i="2" s="1"/>
  <c r="S5" i="2"/>
  <c r="R113" i="2"/>
  <c r="S10" i="2"/>
  <c r="T10" i="2"/>
  <c r="V10" i="2" s="1"/>
  <c r="S57" i="2"/>
  <c r="T57" i="2"/>
  <c r="V57" i="2" s="1"/>
  <c r="S93" i="2"/>
  <c r="T93" i="2"/>
  <c r="V93" i="2" s="1"/>
  <c r="S110" i="2"/>
  <c r="T110" i="2"/>
  <c r="V110" i="2" s="1"/>
  <c r="T31" i="2"/>
  <c r="V31" i="2" s="1"/>
  <c r="T65" i="2"/>
  <c r="V65" i="2" s="1"/>
  <c r="S86" i="2"/>
  <c r="T86" i="2"/>
  <c r="V86" i="2" s="1"/>
  <c r="T29" i="2"/>
  <c r="V29" i="2" s="1"/>
  <c r="S74" i="2"/>
  <c r="T74" i="2"/>
  <c r="V74" i="2" s="1"/>
  <c r="S79" i="2"/>
  <c r="T79" i="2"/>
  <c r="V79" i="2" s="1"/>
  <c r="S66" i="2"/>
  <c r="T66" i="2"/>
  <c r="V66" i="2" s="1"/>
  <c r="S89" i="2"/>
  <c r="T89" i="2"/>
  <c r="V89" i="2" s="1"/>
  <c r="T47" i="2"/>
  <c r="V47" i="2" s="1"/>
  <c r="T23" i="2"/>
  <c r="V23" i="2" s="1"/>
  <c r="S105" i="2"/>
  <c r="T105" i="2"/>
  <c r="V105" i="2" s="1"/>
  <c r="S68" i="2"/>
  <c r="T68" i="2"/>
  <c r="V68" i="2" s="1"/>
  <c r="T37" i="2"/>
  <c r="V37" i="2" s="1"/>
  <c r="T13" i="2"/>
  <c r="V13" i="2" s="1"/>
  <c r="S71" i="2"/>
  <c r="T71" i="2"/>
  <c r="V71" i="2" s="1"/>
  <c r="S77" i="2"/>
  <c r="T77" i="2"/>
  <c r="V77" i="2" s="1"/>
  <c r="S72" i="2"/>
  <c r="T72" i="2"/>
  <c r="V72" i="2" s="1"/>
  <c r="S103" i="2"/>
  <c r="T103" i="2"/>
  <c r="V103" i="2" s="1"/>
  <c r="S101" i="2"/>
  <c r="T101" i="2"/>
  <c r="V101" i="2" s="1"/>
  <c r="S95" i="2"/>
  <c r="T95" i="2"/>
  <c r="V95" i="2" s="1"/>
  <c r="S108" i="2"/>
  <c r="T108" i="2"/>
  <c r="V108" i="2" s="1"/>
  <c r="S49" i="2"/>
  <c r="T49" i="2"/>
  <c r="V49" i="2" s="1"/>
  <c r="R55" i="5"/>
  <c r="T55" i="5" s="1"/>
  <c r="R27" i="5"/>
  <c r="T27" i="5" s="1"/>
  <c r="R67" i="5"/>
  <c r="T67" i="5" s="1"/>
  <c r="R28" i="5"/>
  <c r="T28" i="5" s="1"/>
  <c r="R63" i="5"/>
  <c r="T63" i="5" s="1"/>
  <c r="R51" i="5"/>
  <c r="T51" i="5" s="1"/>
  <c r="R46" i="5"/>
  <c r="T46" i="5" s="1"/>
  <c r="Q38" i="5"/>
  <c r="R49" i="5"/>
  <c r="T49" i="5" s="1"/>
  <c r="R40" i="5"/>
  <c r="T40" i="5" s="1"/>
  <c r="R47" i="5"/>
  <c r="T47" i="5" s="1"/>
  <c r="R61" i="5"/>
  <c r="T61" i="5" s="1"/>
  <c r="R10" i="5"/>
  <c r="T10" i="5" s="1"/>
  <c r="R15" i="5"/>
  <c r="T15" i="5" s="1"/>
  <c r="R19" i="5"/>
  <c r="T19" i="5" s="1"/>
  <c r="R45" i="5"/>
  <c r="T45" i="5" s="1"/>
  <c r="R44" i="5"/>
  <c r="T44" i="5" s="1"/>
  <c r="R7" i="5"/>
  <c r="T7" i="5" s="1"/>
  <c r="R37" i="5"/>
  <c r="T37" i="5" s="1"/>
  <c r="R20" i="5"/>
  <c r="T20" i="5" s="1"/>
  <c r="R21" i="5"/>
  <c r="T21" i="5" s="1"/>
  <c r="R17" i="5"/>
  <c r="T17" i="5" s="1"/>
  <c r="R25" i="5"/>
  <c r="T25" i="5" s="1"/>
  <c r="Q94" i="5"/>
  <c r="R94" i="5"/>
  <c r="T94" i="5" s="1"/>
  <c r="Q72" i="5"/>
  <c r="R72" i="5"/>
  <c r="T72" i="5" s="1"/>
  <c r="Q89" i="5"/>
  <c r="R89" i="5"/>
  <c r="T89" i="5" s="1"/>
  <c r="Q70" i="5"/>
  <c r="R70" i="5"/>
  <c r="T70" i="5" s="1"/>
  <c r="Q90" i="5"/>
  <c r="R90" i="5"/>
  <c r="T90" i="5" s="1"/>
  <c r="Q62" i="5"/>
  <c r="Q109" i="5"/>
  <c r="R109" i="5"/>
  <c r="T109" i="5" s="1"/>
  <c r="Q97" i="5"/>
  <c r="R97" i="5"/>
  <c r="T97" i="5" s="1"/>
  <c r="Q68" i="5"/>
  <c r="R68" i="5"/>
  <c r="T68" i="5" s="1"/>
  <c r="Q66" i="5"/>
  <c r="R66" i="5"/>
  <c r="T66" i="5" s="1"/>
  <c r="R48" i="5"/>
  <c r="T48" i="5" s="1"/>
  <c r="R39" i="5"/>
  <c r="T39" i="5" s="1"/>
  <c r="R73" i="5"/>
  <c r="T73" i="5" s="1"/>
  <c r="Q58" i="5"/>
  <c r="Q85" i="5"/>
  <c r="R85" i="5"/>
  <c r="T85" i="5" s="1"/>
  <c r="Q52" i="5"/>
  <c r="R52" i="5"/>
  <c r="T52" i="5" s="1"/>
  <c r="Q107" i="5"/>
  <c r="R107" i="5"/>
  <c r="T107" i="5" s="1"/>
  <c r="Q34" i="5"/>
  <c r="R34" i="5"/>
  <c r="T34" i="5" s="1"/>
  <c r="Q101" i="5"/>
  <c r="R101" i="5"/>
  <c r="T101" i="5" s="1"/>
  <c r="Q103" i="5"/>
  <c r="R103" i="5"/>
  <c r="T103" i="5" s="1"/>
  <c r="Q75" i="5"/>
  <c r="R75" i="5"/>
  <c r="T75" i="5" s="1"/>
  <c r="Q54" i="5"/>
  <c r="R54" i="5"/>
  <c r="T54" i="5" s="1"/>
  <c r="Q81" i="5"/>
  <c r="R81" i="5"/>
  <c r="T81" i="5" s="1"/>
  <c r="Q98" i="5"/>
  <c r="R98" i="5"/>
  <c r="T98" i="5" s="1"/>
  <c r="Q88" i="5"/>
  <c r="R88" i="5"/>
  <c r="T88" i="5" s="1"/>
  <c r="Q106" i="5"/>
  <c r="R106" i="5"/>
  <c r="T106" i="5" s="1"/>
  <c r="Q26" i="5"/>
  <c r="R26" i="5"/>
  <c r="T26" i="5" s="1"/>
  <c r="R43" i="5"/>
  <c r="T43" i="5" s="1"/>
  <c r="Q92" i="5"/>
  <c r="R92" i="5"/>
  <c r="T92" i="5" s="1"/>
  <c r="Q80" i="5"/>
  <c r="R80" i="5"/>
  <c r="T80" i="5" s="1"/>
  <c r="Q108" i="5"/>
  <c r="R108" i="5"/>
  <c r="T108" i="5" s="1"/>
  <c r="Q82" i="5"/>
  <c r="R82" i="5"/>
  <c r="T82" i="5" s="1"/>
  <c r="Q102" i="5"/>
  <c r="R102" i="5"/>
  <c r="T102" i="5" s="1"/>
  <c r="R36" i="5"/>
  <c r="T36" i="5" s="1"/>
  <c r="Q96" i="5"/>
  <c r="R96" i="5"/>
  <c r="T96" i="5" s="1"/>
  <c r="Q78" i="5"/>
  <c r="R78" i="5"/>
  <c r="T78" i="5" s="1"/>
  <c r="R56" i="5"/>
  <c r="T56" i="5" s="1"/>
  <c r="Q76" i="5"/>
  <c r="R76" i="5"/>
  <c r="T76" i="5" s="1"/>
  <c r="Q111" i="5"/>
  <c r="R111" i="5"/>
  <c r="T111" i="5" s="1"/>
  <c r="Q95" i="5"/>
  <c r="R95" i="5"/>
  <c r="T95" i="5" s="1"/>
  <c r="Q77" i="5"/>
  <c r="R77" i="5"/>
  <c r="T77" i="5" s="1"/>
  <c r="Q91" i="5"/>
  <c r="R91" i="5"/>
  <c r="T91" i="5" s="1"/>
  <c r="Q110" i="5"/>
  <c r="R110" i="5"/>
  <c r="T110" i="5" s="1"/>
  <c r="R32" i="5"/>
  <c r="T32" i="5" s="1"/>
  <c r="R57" i="5"/>
  <c r="T57" i="5" s="1"/>
  <c r="R23" i="5"/>
  <c r="T23" i="5" s="1"/>
  <c r="Q87" i="5"/>
  <c r="R87" i="5"/>
  <c r="T87" i="5" s="1"/>
  <c r="Q71" i="5"/>
  <c r="R71" i="5"/>
  <c r="T71" i="5" s="1"/>
  <c r="Q112" i="5"/>
  <c r="R112" i="5"/>
  <c r="T112" i="5" s="1"/>
  <c r="Q79" i="5"/>
  <c r="R79" i="5"/>
  <c r="T79" i="5" s="1"/>
  <c r="R11" i="5"/>
  <c r="T11" i="5" s="1"/>
  <c r="Q104" i="5"/>
  <c r="R104" i="5"/>
  <c r="T104" i="5" s="1"/>
  <c r="R65" i="5"/>
  <c r="T65" i="5" s="1"/>
  <c r="R14" i="5"/>
  <c r="T14" i="5" s="1"/>
  <c r="Q105" i="5"/>
  <c r="R105" i="5"/>
  <c r="T105" i="5" s="1"/>
  <c r="Q99" i="5"/>
  <c r="R99" i="5"/>
  <c r="T99" i="5" s="1"/>
  <c r="Q84" i="5"/>
  <c r="R84" i="5"/>
  <c r="T84" i="5" s="1"/>
  <c r="Q86" i="5"/>
  <c r="R86" i="5"/>
  <c r="T86" i="5" s="1"/>
  <c r="Q83" i="5"/>
  <c r="R83" i="5"/>
  <c r="T83" i="5" s="1"/>
  <c r="Q13" i="5"/>
  <c r="R13" i="5"/>
  <c r="T13" i="5" s="1"/>
  <c r="Q69" i="5"/>
  <c r="R69" i="5"/>
  <c r="T69" i="5" s="1"/>
  <c r="Q60" i="5"/>
  <c r="R60" i="5"/>
  <c r="T60" i="5" s="1"/>
  <c r="Q100" i="5"/>
  <c r="R100" i="5"/>
  <c r="T100" i="5" s="1"/>
  <c r="R31" i="5"/>
  <c r="T31" i="5" s="1"/>
  <c r="R9" i="5"/>
  <c r="T9" i="5" s="1"/>
  <c r="R41" i="5"/>
  <c r="T41" i="5" s="1"/>
  <c r="Q93" i="5"/>
  <c r="R93" i="5"/>
  <c r="T93" i="5" s="1"/>
  <c r="Q6" i="5"/>
  <c r="R6" i="5"/>
  <c r="T6" i="5" s="1"/>
  <c r="R12" i="5"/>
  <c r="T12" i="5" s="1"/>
  <c r="R16" i="5"/>
  <c r="T16" i="5" s="1"/>
  <c r="R64" i="5"/>
  <c r="T64" i="5" s="1"/>
  <c r="T5" i="5"/>
  <c r="Q5" i="5"/>
  <c r="R59" i="5"/>
  <c r="T59" i="5" s="1"/>
  <c r="Q59" i="5"/>
  <c r="R8" i="5"/>
  <c r="T8" i="5" s="1"/>
  <c r="Q8" i="5"/>
  <c r="R53" i="5"/>
  <c r="T53" i="5" s="1"/>
  <c r="Q53" i="5"/>
  <c r="R33" i="5"/>
  <c r="T33" i="5" s="1"/>
  <c r="Q33" i="5"/>
  <c r="R74" i="5"/>
  <c r="T74" i="5" s="1"/>
  <c r="Q74" i="5"/>
  <c r="R22" i="5"/>
  <c r="T22" i="5" s="1"/>
  <c r="Q22" i="5"/>
  <c r="R50" i="5"/>
  <c r="T50" i="5" s="1"/>
  <c r="Q50" i="5"/>
  <c r="U86" i="4"/>
  <c r="V86" i="4"/>
  <c r="X86" i="4" s="1"/>
  <c r="U5" i="4"/>
  <c r="V5" i="4"/>
  <c r="X5" i="5"/>
  <c r="W5" i="5"/>
  <c r="V114" i="4" l="1"/>
  <c r="U114" i="4"/>
  <c r="Q113" i="7"/>
  <c r="R113" i="6"/>
  <c r="T113" i="2"/>
  <c r="S113" i="2"/>
  <c r="V113" i="2"/>
  <c r="U5" i="7"/>
  <c r="Q113" i="5"/>
  <c r="T113" i="5"/>
  <c r="R113" i="5"/>
  <c r="X5" i="4"/>
  <c r="X114" i="4" s="1"/>
  <c r="S77" i="6"/>
  <c r="T50" i="6"/>
  <c r="V50" i="6" s="1"/>
  <c r="T103" i="6"/>
  <c r="V103" i="6" s="1"/>
  <c r="R46" i="7"/>
  <c r="S46" i="7"/>
  <c r="U46" i="7" s="1"/>
  <c r="R26" i="7"/>
  <c r="S26" i="7"/>
  <c r="U26" i="7" s="1"/>
  <c r="R48" i="7"/>
  <c r="S48" i="7"/>
  <c r="U48" i="7" s="1"/>
  <c r="R37" i="7"/>
  <c r="S37" i="7"/>
  <c r="U37" i="7" s="1"/>
  <c r="R65" i="7"/>
  <c r="S65" i="7"/>
  <c r="U65" i="7" s="1"/>
  <c r="R88" i="7"/>
  <c r="S88" i="7"/>
  <c r="U88" i="7" s="1"/>
  <c r="R85" i="7"/>
  <c r="S85" i="7"/>
  <c r="U85" i="7" s="1"/>
  <c r="R91" i="7"/>
  <c r="S91" i="7"/>
  <c r="U91" i="7" s="1"/>
  <c r="R78" i="7"/>
  <c r="S78" i="7"/>
  <c r="U78" i="7" s="1"/>
  <c r="R56" i="7"/>
  <c r="S56" i="7"/>
  <c r="U56" i="7" s="1"/>
  <c r="R63" i="7"/>
  <c r="S63" i="7"/>
  <c r="U63" i="7" s="1"/>
  <c r="R23" i="7"/>
  <c r="S23" i="7"/>
  <c r="U23" i="7" s="1"/>
  <c r="R55" i="7"/>
  <c r="S55" i="7"/>
  <c r="U55" i="7" s="1"/>
  <c r="R79" i="7"/>
  <c r="S79" i="7"/>
  <c r="U79" i="7" s="1"/>
  <c r="R83" i="7"/>
  <c r="S83" i="7"/>
  <c r="U83" i="7" s="1"/>
  <c r="R11" i="7"/>
  <c r="S11" i="7"/>
  <c r="U11" i="7" s="1"/>
  <c r="R105" i="7"/>
  <c r="S105" i="7"/>
  <c r="U105" i="7" s="1"/>
  <c r="R87" i="7"/>
  <c r="S87" i="7"/>
  <c r="U87" i="7" s="1"/>
  <c r="R35" i="7"/>
  <c r="S35" i="7"/>
  <c r="U35" i="7" s="1"/>
  <c r="R58" i="7"/>
  <c r="S58" i="7"/>
  <c r="U58" i="7" s="1"/>
  <c r="R110" i="7"/>
  <c r="S110" i="7"/>
  <c r="U110" i="7" s="1"/>
  <c r="R49" i="7"/>
  <c r="S49" i="7"/>
  <c r="U49" i="7" s="1"/>
  <c r="R47" i="7"/>
  <c r="S47" i="7"/>
  <c r="U47" i="7" s="1"/>
  <c r="R68" i="7"/>
  <c r="S68" i="7"/>
  <c r="U68" i="7" s="1"/>
  <c r="R72" i="7"/>
  <c r="S72" i="7"/>
  <c r="U72" i="7" s="1"/>
  <c r="R66" i="7"/>
  <c r="S66" i="7"/>
  <c r="U66" i="7" s="1"/>
  <c r="R106" i="7"/>
  <c r="S106" i="7"/>
  <c r="U106" i="7" s="1"/>
  <c r="R99" i="7"/>
  <c r="S99" i="7"/>
  <c r="U99" i="7" s="1"/>
  <c r="R112" i="7"/>
  <c r="S112" i="7"/>
  <c r="U112" i="7" s="1"/>
  <c r="R89" i="7"/>
  <c r="S89" i="7"/>
  <c r="U89" i="7" s="1"/>
  <c r="R107" i="7"/>
  <c r="S107" i="7"/>
  <c r="U107" i="7" s="1"/>
  <c r="R39" i="7"/>
  <c r="S39" i="7"/>
  <c r="U39" i="7" s="1"/>
  <c r="R111" i="7"/>
  <c r="S111" i="7"/>
  <c r="U111" i="7" s="1"/>
  <c r="R14" i="7"/>
  <c r="S14" i="7"/>
  <c r="U14" i="7" s="1"/>
  <c r="R62" i="7"/>
  <c r="S62" i="7"/>
  <c r="U62" i="7" s="1"/>
  <c r="R16" i="7"/>
  <c r="S16" i="7"/>
  <c r="U16" i="7" s="1"/>
  <c r="R86" i="7"/>
  <c r="S86" i="7"/>
  <c r="U86" i="7" s="1"/>
  <c r="R101" i="7"/>
  <c r="S101" i="7"/>
  <c r="U101" i="7" s="1"/>
  <c r="R60" i="7"/>
  <c r="S60" i="7"/>
  <c r="U60" i="7" s="1"/>
  <c r="R94" i="7"/>
  <c r="S94" i="7"/>
  <c r="U94" i="7" s="1"/>
  <c r="R8" i="7"/>
  <c r="S8" i="7"/>
  <c r="U8" i="7" s="1"/>
  <c r="R59" i="7"/>
  <c r="S59" i="7"/>
  <c r="U59" i="7" s="1"/>
  <c r="R67" i="7"/>
  <c r="S67" i="7"/>
  <c r="U67" i="7" s="1"/>
  <c r="R76" i="7"/>
  <c r="S76" i="7"/>
  <c r="U76" i="7" s="1"/>
  <c r="R44" i="7"/>
  <c r="S44" i="7"/>
  <c r="U44" i="7" s="1"/>
  <c r="R109" i="7"/>
  <c r="S109" i="7"/>
  <c r="U109" i="7" s="1"/>
  <c r="R81" i="7"/>
  <c r="S81" i="7"/>
  <c r="U81" i="7" s="1"/>
  <c r="R20" i="7"/>
  <c r="S20" i="7"/>
  <c r="U20" i="7" s="1"/>
  <c r="R95" i="7"/>
  <c r="S95" i="7"/>
  <c r="U95" i="7" s="1"/>
  <c r="R42" i="7"/>
  <c r="S42" i="7"/>
  <c r="U42" i="7" s="1"/>
  <c r="R70" i="7"/>
  <c r="S70" i="7"/>
  <c r="U70" i="7" s="1"/>
  <c r="R22" i="7"/>
  <c r="S22" i="7"/>
  <c r="U22" i="7" s="1"/>
  <c r="R93" i="7"/>
  <c r="S93" i="7"/>
  <c r="U93" i="7" s="1"/>
  <c r="R32" i="7"/>
  <c r="S32" i="7"/>
  <c r="U32" i="7" s="1"/>
  <c r="R24" i="7"/>
  <c r="S24" i="7"/>
  <c r="U24" i="7" s="1"/>
  <c r="R71" i="7"/>
  <c r="S71" i="7"/>
  <c r="U71" i="7" s="1"/>
  <c r="R103" i="7"/>
  <c r="S103" i="7"/>
  <c r="U103" i="7" s="1"/>
  <c r="S23" i="6"/>
  <c r="T23" i="6"/>
  <c r="V23" i="6" s="1"/>
  <c r="S78" i="6"/>
  <c r="T78" i="6"/>
  <c r="V78" i="6" s="1"/>
  <c r="S87" i="6"/>
  <c r="T87" i="6"/>
  <c r="V87" i="6" s="1"/>
  <c r="S55" i="6"/>
  <c r="T55" i="6"/>
  <c r="V55" i="6" s="1"/>
  <c r="S109" i="6"/>
  <c r="T109" i="6"/>
  <c r="V109" i="6" s="1"/>
  <c r="S81" i="6"/>
  <c r="T81" i="6"/>
  <c r="V81" i="6" s="1"/>
  <c r="S59" i="6"/>
  <c r="T59" i="6"/>
  <c r="V59" i="6" s="1"/>
  <c r="S56" i="6"/>
  <c r="T56" i="6"/>
  <c r="V56" i="6" s="1"/>
  <c r="S39" i="6"/>
  <c r="T39" i="6"/>
  <c r="V39" i="6" s="1"/>
  <c r="S57" i="6"/>
  <c r="T57" i="6"/>
  <c r="V57" i="6" s="1"/>
  <c r="S82" i="6"/>
  <c r="T82" i="6"/>
  <c r="V82" i="6" s="1"/>
  <c r="S48" i="6"/>
  <c r="T48" i="6"/>
  <c r="V48" i="6" s="1"/>
  <c r="S41" i="6"/>
  <c r="T41" i="6"/>
  <c r="V41" i="6" s="1"/>
  <c r="S25" i="6"/>
  <c r="T25" i="6"/>
  <c r="V25" i="6" s="1"/>
  <c r="S104" i="6"/>
  <c r="T104" i="6"/>
  <c r="V104" i="6" s="1"/>
  <c r="S20" i="6"/>
  <c r="T20" i="6"/>
  <c r="V20" i="6" s="1"/>
  <c r="S110" i="6"/>
  <c r="T110" i="6"/>
  <c r="V110" i="6" s="1"/>
  <c r="S86" i="6"/>
  <c r="T86" i="6"/>
  <c r="V86" i="6" s="1"/>
  <c r="S58" i="6"/>
  <c r="T58" i="6"/>
  <c r="V58" i="6" s="1"/>
  <c r="S73" i="6"/>
  <c r="T73" i="6"/>
  <c r="V73" i="6" s="1"/>
  <c r="S96" i="6"/>
  <c r="T96" i="6"/>
  <c r="V96" i="6" s="1"/>
  <c r="S62" i="6"/>
  <c r="T62" i="6"/>
  <c r="V62" i="6" s="1"/>
  <c r="S54" i="6"/>
  <c r="T54" i="6"/>
  <c r="V54" i="6" s="1"/>
  <c r="S46" i="6"/>
  <c r="T46" i="6"/>
  <c r="V46" i="6" s="1"/>
  <c r="S37" i="6"/>
  <c r="T37" i="6"/>
  <c r="V37" i="6" s="1"/>
  <c r="S68" i="6"/>
  <c r="T68" i="6"/>
  <c r="V68" i="6" s="1"/>
  <c r="S79" i="6"/>
  <c r="T79" i="6"/>
  <c r="V79" i="6" s="1"/>
  <c r="S61" i="6"/>
  <c r="T61" i="6"/>
  <c r="V61" i="6" s="1"/>
  <c r="S74" i="6"/>
  <c r="T74" i="6"/>
  <c r="V74" i="6" s="1"/>
  <c r="S63" i="6"/>
  <c r="T63" i="6"/>
  <c r="V63" i="6" s="1"/>
  <c r="S7" i="6"/>
  <c r="T7" i="6"/>
  <c r="V7" i="6" s="1"/>
  <c r="S97" i="6"/>
  <c r="T97" i="6"/>
  <c r="V97" i="6" s="1"/>
  <c r="S64" i="6"/>
  <c r="T64" i="6"/>
  <c r="V64" i="6" s="1"/>
  <c r="S105" i="6"/>
  <c r="T105" i="6"/>
  <c r="V105" i="6" s="1"/>
  <c r="S80" i="6"/>
  <c r="T80" i="6"/>
  <c r="V80" i="6" s="1"/>
  <c r="S8" i="6"/>
  <c r="T8" i="6"/>
  <c r="V8" i="6" s="1"/>
  <c r="S18" i="6"/>
  <c r="T18" i="6"/>
  <c r="V18" i="6" s="1"/>
  <c r="S33" i="6"/>
  <c r="T33" i="6"/>
  <c r="V33" i="6" s="1"/>
  <c r="S67" i="6"/>
  <c r="T67" i="6"/>
  <c r="V67" i="6" s="1"/>
  <c r="S66" i="6"/>
  <c r="T66" i="6"/>
  <c r="V66" i="6" s="1"/>
  <c r="S70" i="6"/>
  <c r="T70" i="6"/>
  <c r="V70" i="6" s="1"/>
  <c r="S35" i="6"/>
  <c r="T35" i="6"/>
  <c r="V35" i="6" s="1"/>
  <c r="S93" i="6"/>
  <c r="T93" i="6"/>
  <c r="V93" i="6" s="1"/>
  <c r="S89" i="6"/>
  <c r="T89" i="6"/>
  <c r="V89" i="6" s="1"/>
  <c r="S16" i="6"/>
  <c r="T16" i="6"/>
  <c r="V16" i="6" s="1"/>
  <c r="S30" i="6"/>
  <c r="T30" i="6"/>
  <c r="V30" i="6" s="1"/>
  <c r="S19" i="6"/>
  <c r="T19" i="6"/>
  <c r="V19" i="6" s="1"/>
  <c r="S108" i="6"/>
  <c r="T108" i="6"/>
  <c r="V108" i="6" s="1"/>
  <c r="S38" i="6"/>
  <c r="T38" i="6"/>
  <c r="V38" i="6" s="1"/>
  <c r="S40" i="6"/>
  <c r="T40" i="6"/>
  <c r="V40" i="6" s="1"/>
  <c r="S51" i="6"/>
  <c r="T51" i="6"/>
  <c r="V51" i="6" s="1"/>
  <c r="S11" i="6"/>
  <c r="T11" i="6"/>
  <c r="V11" i="6" s="1"/>
  <c r="S106" i="6"/>
  <c r="T106" i="6"/>
  <c r="V106" i="6" s="1"/>
  <c r="S21" i="6"/>
  <c r="T21" i="6"/>
  <c r="V21" i="6" s="1"/>
  <c r="S107" i="6"/>
  <c r="T107" i="6"/>
  <c r="V107" i="6" s="1"/>
  <c r="S9" i="6"/>
  <c r="T9" i="6"/>
  <c r="V9" i="6" s="1"/>
  <c r="S5" i="6"/>
  <c r="T5" i="6"/>
  <c r="S52" i="6"/>
  <c r="T52" i="6"/>
  <c r="V52" i="6" s="1"/>
  <c r="S112" i="6"/>
  <c r="T112" i="6"/>
  <c r="V112" i="6" s="1"/>
  <c r="S34" i="6"/>
  <c r="T34" i="6"/>
  <c r="V34" i="6" s="1"/>
  <c r="S22" i="6"/>
  <c r="T22" i="6"/>
  <c r="V22" i="6" s="1"/>
  <c r="S36" i="6"/>
  <c r="T36" i="6"/>
  <c r="V36" i="6" s="1"/>
  <c r="S99" i="6"/>
  <c r="T99" i="6"/>
  <c r="V99" i="6" s="1"/>
  <c r="S85" i="6"/>
  <c r="T85" i="6"/>
  <c r="V85" i="6" s="1"/>
  <c r="S53" i="6"/>
  <c r="T53" i="6"/>
  <c r="V53" i="6" s="1"/>
  <c r="S91" i="6"/>
  <c r="T91" i="6"/>
  <c r="V91" i="6" s="1"/>
  <c r="S44" i="6"/>
  <c r="T44" i="6"/>
  <c r="V44" i="6" s="1"/>
  <c r="S15" i="6"/>
  <c r="T15" i="6"/>
  <c r="V15" i="6" s="1"/>
  <c r="S27" i="6"/>
  <c r="T27" i="6"/>
  <c r="V27" i="6" s="1"/>
  <c r="S92" i="6"/>
  <c r="T92" i="6"/>
  <c r="V92" i="6" s="1"/>
  <c r="S60" i="6"/>
  <c r="T60" i="6"/>
  <c r="V60" i="6" s="1"/>
  <c r="S83" i="6"/>
  <c r="T83" i="6"/>
  <c r="V83" i="6" s="1"/>
  <c r="S28" i="6"/>
  <c r="T28" i="6"/>
  <c r="V28" i="6" s="1"/>
  <c r="S72" i="6"/>
  <c r="T72" i="6"/>
  <c r="V72" i="6" s="1"/>
  <c r="S84" i="6"/>
  <c r="T84" i="6"/>
  <c r="V84" i="6" s="1"/>
  <c r="S13" i="6"/>
  <c r="T13" i="6"/>
  <c r="V13" i="6" s="1"/>
  <c r="S94" i="6"/>
  <c r="T94" i="6"/>
  <c r="V94" i="6" s="1"/>
  <c r="S12" i="6"/>
  <c r="T12" i="6"/>
  <c r="V12" i="6" s="1"/>
  <c r="S71" i="6"/>
  <c r="T71" i="6"/>
  <c r="V71" i="6" s="1"/>
  <c r="S17" i="6"/>
  <c r="T17" i="6"/>
  <c r="V17" i="6" s="1"/>
  <c r="S69" i="6"/>
  <c r="T69" i="6"/>
  <c r="V69" i="6" s="1"/>
  <c r="S45" i="6"/>
  <c r="T45" i="6"/>
  <c r="V45" i="6" s="1"/>
  <c r="S10" i="6"/>
  <c r="T10" i="6"/>
  <c r="V10" i="6" s="1"/>
  <c r="S43" i="6"/>
  <c r="T43" i="6"/>
  <c r="V43" i="6" s="1"/>
  <c r="S31" i="6"/>
  <c r="T31" i="6"/>
  <c r="V31" i="6" s="1"/>
  <c r="S101" i="6"/>
  <c r="T101" i="6"/>
  <c r="V101" i="6" s="1"/>
  <c r="S75" i="6"/>
  <c r="T75" i="6"/>
  <c r="V75" i="6" s="1"/>
  <c r="S29" i="6"/>
  <c r="T29" i="6"/>
  <c r="V29" i="6" s="1"/>
  <c r="S100" i="6"/>
  <c r="T100" i="6"/>
  <c r="V100" i="6" s="1"/>
  <c r="S111" i="6"/>
  <c r="T111" i="6"/>
  <c r="V111" i="6" s="1"/>
  <c r="S26" i="6"/>
  <c r="T26" i="6"/>
  <c r="V26" i="6" s="1"/>
  <c r="S24" i="6"/>
  <c r="T24" i="6"/>
  <c r="V24" i="6" s="1"/>
  <c r="S47" i="6"/>
  <c r="T47" i="6"/>
  <c r="V47" i="6" s="1"/>
  <c r="S88" i="6"/>
  <c r="T88" i="6"/>
  <c r="V88" i="6" s="1"/>
  <c r="S49" i="6"/>
  <c r="T49" i="6"/>
  <c r="V49" i="6" s="1"/>
  <c r="S42" i="6"/>
  <c r="T42" i="6"/>
  <c r="V42" i="6" s="1"/>
  <c r="S14" i="6"/>
  <c r="T14" i="6"/>
  <c r="V14" i="6" s="1"/>
  <c r="S95" i="6"/>
  <c r="T95" i="6"/>
  <c r="V95" i="6" s="1"/>
  <c r="S76" i="6"/>
  <c r="T76" i="6"/>
  <c r="V76" i="6" s="1"/>
  <c r="S90" i="6"/>
  <c r="T90" i="6"/>
  <c r="V90" i="6" s="1"/>
  <c r="S102" i="6"/>
  <c r="T102" i="6"/>
  <c r="V102" i="6" s="1"/>
  <c r="R6" i="1"/>
  <c r="S6" i="1"/>
  <c r="R10" i="1"/>
  <c r="R22" i="1"/>
  <c r="R34" i="1"/>
  <c r="R46" i="1"/>
  <c r="R58" i="1"/>
  <c r="R70" i="1"/>
  <c r="R82" i="1"/>
  <c r="R94" i="1"/>
  <c r="R106" i="1"/>
  <c r="R48" i="1"/>
  <c r="R72" i="1"/>
  <c r="R88" i="1"/>
  <c r="R29" i="1"/>
  <c r="R77" i="1"/>
  <c r="R54" i="1"/>
  <c r="R102" i="1"/>
  <c r="R31" i="1"/>
  <c r="R79" i="1"/>
  <c r="R20" i="1"/>
  <c r="R68" i="1"/>
  <c r="R21" i="1"/>
  <c r="R69" i="1"/>
  <c r="R11" i="1"/>
  <c r="R23" i="1"/>
  <c r="R35" i="1"/>
  <c r="R47" i="1"/>
  <c r="R59" i="1"/>
  <c r="R71" i="1"/>
  <c r="R83" i="1"/>
  <c r="R95" i="1"/>
  <c r="R107" i="1"/>
  <c r="R12" i="1"/>
  <c r="R24" i="1"/>
  <c r="R36" i="1"/>
  <c r="R60" i="1"/>
  <c r="R84" i="1"/>
  <c r="R96" i="1"/>
  <c r="R108" i="1"/>
  <c r="R52" i="1"/>
  <c r="R100" i="1"/>
  <c r="R17" i="1"/>
  <c r="R65" i="1"/>
  <c r="R30" i="1"/>
  <c r="R78" i="1"/>
  <c r="R7" i="1"/>
  <c r="R55" i="1"/>
  <c r="R103" i="1"/>
  <c r="R44" i="1"/>
  <c r="R92" i="1"/>
  <c r="R33" i="1"/>
  <c r="R81" i="1"/>
  <c r="R13" i="1"/>
  <c r="R25" i="1"/>
  <c r="R37" i="1"/>
  <c r="R49" i="1"/>
  <c r="R61" i="1"/>
  <c r="R73" i="1"/>
  <c r="R85" i="1"/>
  <c r="R97" i="1"/>
  <c r="R109" i="1"/>
  <c r="R14" i="1"/>
  <c r="R26" i="1"/>
  <c r="R38" i="1"/>
  <c r="R50" i="1"/>
  <c r="R62" i="1"/>
  <c r="R74" i="1"/>
  <c r="R86" i="1"/>
  <c r="R98" i="1"/>
  <c r="R110" i="1"/>
  <c r="R15" i="1"/>
  <c r="R27" i="1"/>
  <c r="R39" i="1"/>
  <c r="R51" i="1"/>
  <c r="R63" i="1"/>
  <c r="R75" i="1"/>
  <c r="R87" i="1"/>
  <c r="R99" i="1"/>
  <c r="R111" i="1"/>
  <c r="S5" i="1"/>
  <c r="R16" i="1"/>
  <c r="R28" i="1"/>
  <c r="R40" i="1"/>
  <c r="R64" i="1"/>
  <c r="R76" i="1"/>
  <c r="R112" i="1"/>
  <c r="R5" i="1"/>
  <c r="R41" i="1"/>
  <c r="R53" i="1"/>
  <c r="R89" i="1"/>
  <c r="R101" i="1"/>
  <c r="R18" i="1"/>
  <c r="R42" i="1"/>
  <c r="R66" i="1"/>
  <c r="R90" i="1"/>
  <c r="R19" i="1"/>
  <c r="R43" i="1"/>
  <c r="R67" i="1"/>
  <c r="R91" i="1"/>
  <c r="R8" i="1"/>
  <c r="R32" i="1"/>
  <c r="R56" i="1"/>
  <c r="R80" i="1"/>
  <c r="R104" i="1"/>
  <c r="R9" i="1"/>
  <c r="R45" i="1"/>
  <c r="R57" i="1"/>
  <c r="R93" i="1"/>
  <c r="R105" i="1"/>
  <c r="S7" i="1"/>
  <c r="S19" i="1"/>
  <c r="S31" i="1"/>
  <c r="S43" i="1"/>
  <c r="S55" i="1"/>
  <c r="S67" i="1"/>
  <c r="S79" i="1"/>
  <c r="S91" i="1"/>
  <c r="S103" i="1"/>
  <c r="S8" i="1"/>
  <c r="S20" i="1"/>
  <c r="S32" i="1"/>
  <c r="S44" i="1"/>
  <c r="S56" i="1"/>
  <c r="S68" i="1"/>
  <c r="S80" i="1"/>
  <c r="S92" i="1"/>
  <c r="S104" i="1"/>
  <c r="S9" i="1"/>
  <c r="S21" i="1"/>
  <c r="S33" i="1"/>
  <c r="S45" i="1"/>
  <c r="S57" i="1"/>
  <c r="S69" i="1"/>
  <c r="S81" i="1"/>
  <c r="S93" i="1"/>
  <c r="S105" i="1"/>
  <c r="S10" i="1"/>
  <c r="S22" i="1"/>
  <c r="S34" i="1"/>
  <c r="S46" i="1"/>
  <c r="S58" i="1"/>
  <c r="S70" i="1"/>
  <c r="S82" i="1"/>
  <c r="S94" i="1"/>
  <c r="S106" i="1"/>
  <c r="S11" i="1"/>
  <c r="S23" i="1"/>
  <c r="S35" i="1"/>
  <c r="S47" i="1"/>
  <c r="S59" i="1"/>
  <c r="S71" i="1"/>
  <c r="S83" i="1"/>
  <c r="S95" i="1"/>
  <c r="S107" i="1"/>
  <c r="S12" i="1"/>
  <c r="S24" i="1"/>
  <c r="S36" i="1"/>
  <c r="S48" i="1"/>
  <c r="S60" i="1"/>
  <c r="S72" i="1"/>
  <c r="S84" i="1"/>
  <c r="S96" i="1"/>
  <c r="S108" i="1"/>
  <c r="S13" i="1"/>
  <c r="S25" i="1"/>
  <c r="S37" i="1"/>
  <c r="S49" i="1"/>
  <c r="S61" i="1"/>
  <c r="S73" i="1"/>
  <c r="S85" i="1"/>
  <c r="S97" i="1"/>
  <c r="S109" i="1"/>
  <c r="S14" i="1"/>
  <c r="S26" i="1"/>
  <c r="S38" i="1"/>
  <c r="S50" i="1"/>
  <c r="S62" i="1"/>
  <c r="S74" i="1"/>
  <c r="S86" i="1"/>
  <c r="S98" i="1"/>
  <c r="S110" i="1"/>
  <c r="S15" i="1"/>
  <c r="S27" i="1"/>
  <c r="S39" i="1"/>
  <c r="S51" i="1"/>
  <c r="S63" i="1"/>
  <c r="S75" i="1"/>
  <c r="S87" i="1"/>
  <c r="S99" i="1"/>
  <c r="S111" i="1"/>
  <c r="S16" i="1"/>
  <c r="S28" i="1"/>
  <c r="S40" i="1"/>
  <c r="S52" i="1"/>
  <c r="S17" i="1"/>
  <c r="S77" i="1"/>
  <c r="S18" i="1"/>
  <c r="S78" i="1"/>
  <c r="S29" i="1"/>
  <c r="S88" i="1"/>
  <c r="S30" i="1"/>
  <c r="S89" i="1"/>
  <c r="S41" i="1"/>
  <c r="S90" i="1"/>
  <c r="S42" i="1"/>
  <c r="S100" i="1"/>
  <c r="S53" i="1"/>
  <c r="S101" i="1"/>
  <c r="S54" i="1"/>
  <c r="S102" i="1"/>
  <c r="S64" i="1"/>
  <c r="S112" i="1"/>
  <c r="S65" i="1"/>
  <c r="S66" i="1"/>
  <c r="S76" i="1"/>
  <c r="S113" i="6" l="1"/>
  <c r="R113" i="7"/>
  <c r="V5" i="6"/>
  <c r="T113" i="6"/>
  <c r="S113" i="7"/>
  <c r="U113" i="7"/>
  <c r="S113" i="1"/>
  <c r="R113" i="1"/>
  <c r="T6" i="1"/>
  <c r="U6" i="1"/>
  <c r="W6" i="1" s="1"/>
  <c r="T40" i="1"/>
  <c r="U40" i="1"/>
  <c r="W40" i="1" s="1"/>
  <c r="U110" i="1"/>
  <c r="W110" i="1" s="1"/>
  <c r="T110" i="1"/>
  <c r="T36" i="1"/>
  <c r="U36" i="1"/>
  <c r="W36" i="1" s="1"/>
  <c r="T106" i="1"/>
  <c r="U106" i="1"/>
  <c r="W106" i="1" s="1"/>
  <c r="T32" i="1"/>
  <c r="U32" i="1"/>
  <c r="W32" i="1" s="1"/>
  <c r="U76" i="1"/>
  <c r="W76" i="1" s="1"/>
  <c r="T76" i="1"/>
  <c r="U90" i="1"/>
  <c r="W90" i="1" s="1"/>
  <c r="T90" i="1"/>
  <c r="T98" i="1"/>
  <c r="U98" i="1"/>
  <c r="W98" i="1" s="1"/>
  <c r="U61" i="1"/>
  <c r="W61" i="1" s="1"/>
  <c r="T61" i="1"/>
  <c r="U94" i="1"/>
  <c r="W94" i="1" s="1"/>
  <c r="T94" i="1"/>
  <c r="T57" i="1"/>
  <c r="U57" i="1"/>
  <c r="W57" i="1" s="1"/>
  <c r="U66" i="1"/>
  <c r="W66" i="1" s="1"/>
  <c r="T66" i="1"/>
  <c r="T41" i="1"/>
  <c r="U41" i="1"/>
  <c r="W41" i="1" s="1"/>
  <c r="T16" i="1"/>
  <c r="U16" i="1"/>
  <c r="W16" i="1" s="1"/>
  <c r="T49" i="1"/>
  <c r="U49" i="1"/>
  <c r="W49" i="1" s="1"/>
  <c r="T12" i="1"/>
  <c r="U12" i="1"/>
  <c r="W12" i="1" s="1"/>
  <c r="U45" i="1"/>
  <c r="W45" i="1" s="1"/>
  <c r="T45" i="1"/>
  <c r="U8" i="1"/>
  <c r="W8" i="1" s="1"/>
  <c r="T8" i="1"/>
  <c r="T89" i="1"/>
  <c r="U89" i="1"/>
  <c r="W89" i="1" s="1"/>
  <c r="U111" i="1"/>
  <c r="W111" i="1" s="1"/>
  <c r="T111" i="1"/>
  <c r="T37" i="1"/>
  <c r="U37" i="1"/>
  <c r="W37" i="1" s="1"/>
  <c r="T107" i="1"/>
  <c r="U107" i="1"/>
  <c r="W107" i="1" s="1"/>
  <c r="T33" i="1"/>
  <c r="U33" i="1"/>
  <c r="W33" i="1" s="1"/>
  <c r="U103" i="1"/>
  <c r="W103" i="1" s="1"/>
  <c r="T103" i="1"/>
  <c r="T30" i="1"/>
  <c r="U30" i="1"/>
  <c r="W30" i="1" s="1"/>
  <c r="T99" i="1"/>
  <c r="U99" i="1"/>
  <c r="W99" i="1" s="1"/>
  <c r="T25" i="1"/>
  <c r="U25" i="1"/>
  <c r="W25" i="1" s="1"/>
  <c r="U95" i="1"/>
  <c r="W95" i="1" s="1"/>
  <c r="T95" i="1"/>
  <c r="T58" i="1"/>
  <c r="U58" i="1"/>
  <c r="W58" i="1" s="1"/>
  <c r="T91" i="1"/>
  <c r="U91" i="1"/>
  <c r="W91" i="1" s="1"/>
  <c r="U112" i="1"/>
  <c r="W112" i="1" s="1"/>
  <c r="T112" i="1"/>
  <c r="U87" i="1"/>
  <c r="W87" i="1" s="1"/>
  <c r="T87" i="1"/>
  <c r="T50" i="1"/>
  <c r="U50" i="1"/>
  <c r="W50" i="1" s="1"/>
  <c r="T13" i="1"/>
  <c r="U13" i="1"/>
  <c r="W13" i="1" s="1"/>
  <c r="T46" i="1"/>
  <c r="U46" i="1"/>
  <c r="W46" i="1" s="1"/>
  <c r="T9" i="1"/>
  <c r="U9" i="1"/>
  <c r="W9" i="1" s="1"/>
  <c r="U79" i="1"/>
  <c r="W79" i="1" s="1"/>
  <c r="T79" i="1"/>
  <c r="T64" i="1"/>
  <c r="U64" i="1"/>
  <c r="W64" i="1" s="1"/>
  <c r="T29" i="1"/>
  <c r="U29" i="1"/>
  <c r="W29" i="1" s="1"/>
  <c r="T75" i="1"/>
  <c r="U75" i="1"/>
  <c r="W75" i="1" s="1"/>
  <c r="T38" i="1"/>
  <c r="U38" i="1"/>
  <c r="W38" i="1" s="1"/>
  <c r="U108" i="1"/>
  <c r="W108" i="1" s="1"/>
  <c r="T108" i="1"/>
  <c r="U71" i="1"/>
  <c r="W71" i="1" s="1"/>
  <c r="T71" i="1"/>
  <c r="T34" i="1"/>
  <c r="U34" i="1"/>
  <c r="W34" i="1" s="1"/>
  <c r="U104" i="1"/>
  <c r="W104" i="1" s="1"/>
  <c r="T104" i="1"/>
  <c r="T67" i="1"/>
  <c r="U67" i="1"/>
  <c r="W67" i="1" s="1"/>
  <c r="U102" i="1"/>
  <c r="W102" i="1" s="1"/>
  <c r="T102" i="1"/>
  <c r="U78" i="1"/>
  <c r="W78" i="1" s="1"/>
  <c r="T78" i="1"/>
  <c r="T63" i="1"/>
  <c r="U63" i="1"/>
  <c r="W63" i="1" s="1"/>
  <c r="T26" i="1"/>
  <c r="U26" i="1"/>
  <c r="W26" i="1" s="1"/>
  <c r="U96" i="1"/>
  <c r="W96" i="1" s="1"/>
  <c r="T96" i="1"/>
  <c r="T59" i="1"/>
  <c r="U59" i="1"/>
  <c r="W59" i="1" s="1"/>
  <c r="T22" i="1"/>
  <c r="U22" i="1"/>
  <c r="W22" i="1" s="1"/>
  <c r="U92" i="1"/>
  <c r="W92" i="1" s="1"/>
  <c r="T92" i="1"/>
  <c r="T55" i="1"/>
  <c r="U55" i="1"/>
  <c r="W55" i="1" s="1"/>
  <c r="T54" i="1"/>
  <c r="U54" i="1"/>
  <c r="W54" i="1" s="1"/>
  <c r="T18" i="1"/>
  <c r="U18" i="1"/>
  <c r="W18" i="1" s="1"/>
  <c r="T51" i="1"/>
  <c r="U51" i="1"/>
  <c r="W51" i="1" s="1"/>
  <c r="T14" i="1"/>
  <c r="U14" i="1"/>
  <c r="W14" i="1" s="1"/>
  <c r="U84" i="1"/>
  <c r="W84" i="1" s="1"/>
  <c r="T84" i="1"/>
  <c r="T47" i="1"/>
  <c r="U47" i="1"/>
  <c r="W47" i="1" s="1"/>
  <c r="T10" i="1"/>
  <c r="U10" i="1"/>
  <c r="W10" i="1" s="1"/>
  <c r="U80" i="1"/>
  <c r="W80" i="1" s="1"/>
  <c r="T80" i="1"/>
  <c r="T43" i="1"/>
  <c r="U43" i="1"/>
  <c r="W43" i="1" s="1"/>
  <c r="T101" i="1"/>
  <c r="U101" i="1"/>
  <c r="W101" i="1" s="1"/>
  <c r="U77" i="1"/>
  <c r="W77" i="1" s="1"/>
  <c r="T77" i="1"/>
  <c r="T39" i="1"/>
  <c r="U39" i="1"/>
  <c r="W39" i="1" s="1"/>
  <c r="U109" i="1"/>
  <c r="W109" i="1" s="1"/>
  <c r="T109" i="1"/>
  <c r="U72" i="1"/>
  <c r="W72" i="1" s="1"/>
  <c r="T72" i="1"/>
  <c r="T35" i="1"/>
  <c r="U35" i="1"/>
  <c r="W35" i="1" s="1"/>
  <c r="U105" i="1"/>
  <c r="W105" i="1" s="1"/>
  <c r="T105" i="1"/>
  <c r="T68" i="1"/>
  <c r="U68" i="1"/>
  <c r="W68" i="1" s="1"/>
  <c r="T31" i="1"/>
  <c r="U31" i="1"/>
  <c r="W31" i="1" s="1"/>
  <c r="U42" i="1"/>
  <c r="W42" i="1" s="1"/>
  <c r="T42" i="1"/>
  <c r="U73" i="1"/>
  <c r="W73" i="1" s="1"/>
  <c r="T73" i="1"/>
  <c r="T69" i="1"/>
  <c r="U69" i="1"/>
  <c r="W69" i="1" s="1"/>
  <c r="T28" i="1"/>
  <c r="U28" i="1"/>
  <c r="W28" i="1" s="1"/>
  <c r="U24" i="1"/>
  <c r="W24" i="1" s="1"/>
  <c r="T24" i="1"/>
  <c r="T20" i="1"/>
  <c r="U20" i="1"/>
  <c r="W20" i="1" s="1"/>
  <c r="U86" i="1"/>
  <c r="W86" i="1" s="1"/>
  <c r="T86" i="1"/>
  <c r="U82" i="1"/>
  <c r="W82" i="1" s="1"/>
  <c r="T82" i="1"/>
  <c r="U5" i="1"/>
  <c r="T5" i="1"/>
  <c r="U74" i="1"/>
  <c r="W74" i="1" s="1"/>
  <c r="T74" i="1"/>
  <c r="U70" i="1"/>
  <c r="W70" i="1" s="1"/>
  <c r="T70" i="1"/>
  <c r="T65" i="1"/>
  <c r="U65" i="1"/>
  <c r="W65" i="1" s="1"/>
  <c r="T62" i="1"/>
  <c r="U62" i="1"/>
  <c r="W62" i="1" s="1"/>
  <c r="T21" i="1"/>
  <c r="U21" i="1"/>
  <c r="W21" i="1" s="1"/>
  <c r="U88" i="1"/>
  <c r="W88" i="1" s="1"/>
  <c r="T88" i="1"/>
  <c r="T83" i="1"/>
  <c r="U83" i="1"/>
  <c r="W83" i="1" s="1"/>
  <c r="T53" i="1"/>
  <c r="U53" i="1"/>
  <c r="W53" i="1" s="1"/>
  <c r="T17" i="1"/>
  <c r="U17" i="1"/>
  <c r="W17" i="1" s="1"/>
  <c r="T27" i="1"/>
  <c r="U27" i="1"/>
  <c r="W27" i="1" s="1"/>
  <c r="T97" i="1"/>
  <c r="U97" i="1"/>
  <c r="W97" i="1" s="1"/>
  <c r="T60" i="1"/>
  <c r="U60" i="1"/>
  <c r="W60" i="1" s="1"/>
  <c r="T23" i="1"/>
  <c r="U23" i="1"/>
  <c r="W23" i="1" s="1"/>
  <c r="U93" i="1"/>
  <c r="W93" i="1" s="1"/>
  <c r="T93" i="1"/>
  <c r="T56" i="1"/>
  <c r="U56" i="1"/>
  <c r="W56" i="1" s="1"/>
  <c r="T19" i="1"/>
  <c r="U19" i="1"/>
  <c r="W19" i="1" s="1"/>
  <c r="U100" i="1"/>
  <c r="W100" i="1" s="1"/>
  <c r="T100" i="1"/>
  <c r="T52" i="1"/>
  <c r="U52" i="1"/>
  <c r="W52" i="1" s="1"/>
  <c r="T15" i="1"/>
  <c r="U15" i="1"/>
  <c r="W15" i="1" s="1"/>
  <c r="T85" i="1"/>
  <c r="U85" i="1"/>
  <c r="W85" i="1" s="1"/>
  <c r="U48" i="1"/>
  <c r="W48" i="1" s="1"/>
  <c r="T48" i="1"/>
  <c r="T11" i="1"/>
  <c r="U11" i="1"/>
  <c r="W11" i="1" s="1"/>
  <c r="U81" i="1"/>
  <c r="W81" i="1" s="1"/>
  <c r="T81" i="1"/>
  <c r="T44" i="1"/>
  <c r="U44" i="1"/>
  <c r="W44" i="1" s="1"/>
  <c r="U7" i="1"/>
  <c r="W7" i="1" s="1"/>
  <c r="T7" i="1"/>
  <c r="T113" i="1" l="1"/>
  <c r="W5" i="1"/>
  <c r="W113" i="1" s="1"/>
  <c r="U1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<sst xmlns="http://schemas.openxmlformats.org/spreadsheetml/2006/main" count="364" uniqueCount="126">
  <si>
    <t>県補助</t>
    <rPh sb="0" eb="1">
      <t>ケン</t>
    </rPh>
    <rPh sb="1" eb="3">
      <t>ホジョ</t>
    </rPh>
    <phoneticPr fontId="3"/>
  </si>
  <si>
    <t>その他</t>
    <rPh sb="2" eb="3">
      <t>タ</t>
    </rPh>
    <phoneticPr fontId="3"/>
  </si>
  <si>
    <t>市町村費</t>
    <rPh sb="0" eb="3">
      <t>シチョウソン</t>
    </rPh>
    <rPh sb="3" eb="4">
      <t>ヒ</t>
    </rPh>
    <phoneticPr fontId="3"/>
  </si>
  <si>
    <t>ハウス
面積
（a）</t>
    <rPh sb="4" eb="6">
      <t>メンセキ</t>
    </rPh>
    <phoneticPr fontId="3"/>
  </si>
  <si>
    <t>備考</t>
    <phoneticPr fontId="3"/>
  </si>
  <si>
    <t>申請者別合計（円）</t>
    <rPh sb="3" eb="4">
      <t>ベツ</t>
    </rPh>
    <phoneticPr fontId="3"/>
  </si>
  <si>
    <t>事業実施主体名</t>
    <rPh sb="0" eb="7">
      <t>ジギョウジッシシュタイメイ</t>
    </rPh>
    <phoneticPr fontId="3"/>
  </si>
  <si>
    <t>ハウス面積合計</t>
    <rPh sb="3" eb="5">
      <t>メンセキ</t>
    </rPh>
    <rPh sb="5" eb="7">
      <t>ゴウケイ</t>
    </rPh>
    <phoneticPr fontId="3"/>
  </si>
  <si>
    <t>県補助
合計</t>
    <rPh sb="0" eb="3">
      <t>ケンホジョ</t>
    </rPh>
    <rPh sb="4" eb="6">
      <t>ゴウケイ</t>
    </rPh>
    <phoneticPr fontId="3"/>
  </si>
  <si>
    <t>改修</t>
    <rPh sb="0" eb="2">
      <t>カイシュウ</t>
    </rPh>
    <phoneticPr fontId="3"/>
  </si>
  <si>
    <t>改修・補強</t>
    <phoneticPr fontId="3"/>
  </si>
  <si>
    <t>あり</t>
    <phoneticPr fontId="3"/>
  </si>
  <si>
    <t>なし</t>
    <phoneticPr fontId="3"/>
  </si>
  <si>
    <t>補強</t>
    <rPh sb="0" eb="2">
      <t>ホキョウ</t>
    </rPh>
    <phoneticPr fontId="3"/>
  </si>
  <si>
    <t>改修・補強</t>
    <rPh sb="0" eb="2">
      <t>カイシュウ</t>
    </rPh>
    <rPh sb="3" eb="5">
      <t>ホキョウ</t>
    </rPh>
    <phoneticPr fontId="3"/>
  </si>
  <si>
    <t>参加済み</t>
    <rPh sb="0" eb="2">
      <t>サンカ</t>
    </rPh>
    <rPh sb="2" eb="3">
      <t>ズ</t>
    </rPh>
    <phoneticPr fontId="3"/>
  </si>
  <si>
    <t>更新</t>
    <rPh sb="0" eb="2">
      <t>コウシン</t>
    </rPh>
    <phoneticPr fontId="3"/>
  </si>
  <si>
    <t>新規</t>
    <rPh sb="0" eb="2">
      <t>シンキ</t>
    </rPh>
    <phoneticPr fontId="3"/>
  </si>
  <si>
    <t>新規・更新</t>
    <rPh sb="0" eb="2">
      <t>シンキ</t>
    </rPh>
    <rPh sb="3" eb="5">
      <t>コウシン</t>
    </rPh>
    <phoneticPr fontId="3"/>
  </si>
  <si>
    <t>マンゴー</t>
    <phoneticPr fontId="3"/>
  </si>
  <si>
    <t>スイートピー</t>
    <phoneticPr fontId="3"/>
  </si>
  <si>
    <t>その他果樹</t>
    <rPh sb="2" eb="5">
      <t>タカジュ</t>
    </rPh>
    <phoneticPr fontId="3"/>
  </si>
  <si>
    <t>その他花き</t>
    <rPh sb="2" eb="4">
      <t>タカ</t>
    </rPh>
    <phoneticPr fontId="3"/>
  </si>
  <si>
    <t>追加</t>
    <rPh sb="0" eb="2">
      <t>ツイカ</t>
    </rPh>
    <phoneticPr fontId="3"/>
  </si>
  <si>
    <t>きゅうり</t>
    <phoneticPr fontId="3"/>
  </si>
  <si>
    <t>ピーマン</t>
    <phoneticPr fontId="3"/>
  </si>
  <si>
    <t>トマト</t>
    <phoneticPr fontId="3"/>
  </si>
  <si>
    <t>いちご</t>
    <phoneticPr fontId="3"/>
  </si>
  <si>
    <t>その他重点品目</t>
    <rPh sb="2" eb="3">
      <t>タ</t>
    </rPh>
    <rPh sb="3" eb="7">
      <t>ジュウテンヒンモク</t>
    </rPh>
    <phoneticPr fontId="3"/>
  </si>
  <si>
    <t>戦略品目</t>
    <rPh sb="0" eb="4">
      <t>センリャクヒンモク</t>
    </rPh>
    <phoneticPr fontId="3"/>
  </si>
  <si>
    <t>検討中</t>
    <rPh sb="0" eb="3">
      <t>ケントウチュウ</t>
    </rPh>
    <phoneticPr fontId="3"/>
  </si>
  <si>
    <t>加入済み</t>
    <rPh sb="0" eb="3">
      <t>カニュウズ</t>
    </rPh>
    <phoneticPr fontId="3"/>
  </si>
  <si>
    <t>未加入</t>
    <rPh sb="0" eb="3">
      <t>ミカニュウ</t>
    </rPh>
    <phoneticPr fontId="3"/>
  </si>
  <si>
    <t>税込み</t>
    <rPh sb="0" eb="2">
      <t>ゼイコ</t>
    </rPh>
    <phoneticPr fontId="3"/>
  </si>
  <si>
    <t>申請者面積合計（a）</t>
    <rPh sb="0" eb="3">
      <t>シンセイシャ</t>
    </rPh>
    <rPh sb="3" eb="7">
      <t>メンセキゴウケイ</t>
    </rPh>
    <phoneticPr fontId="3"/>
  </si>
  <si>
    <t>更新の場合
経過年数</t>
    <rPh sb="0" eb="2">
      <t>コウシン</t>
    </rPh>
    <rPh sb="3" eb="5">
      <t>バアイ</t>
    </rPh>
    <rPh sb="6" eb="8">
      <t>ケイカ</t>
    </rPh>
    <rPh sb="8" eb="10">
      <t>ネンスウ</t>
    </rPh>
    <phoneticPr fontId="3"/>
  </si>
  <si>
    <t>更新の場合
経過年数</t>
    <phoneticPr fontId="3"/>
  </si>
  <si>
    <t>その他
果樹花きの
品目名</t>
    <rPh sb="2" eb="3">
      <t>タ</t>
    </rPh>
    <rPh sb="4" eb="6">
      <t>カジュ</t>
    </rPh>
    <rPh sb="6" eb="7">
      <t>カ</t>
    </rPh>
    <rPh sb="10" eb="13">
      <t>ヒンモクメイ</t>
    </rPh>
    <phoneticPr fontId="3"/>
  </si>
  <si>
    <t>新規・追加</t>
    <rPh sb="0" eb="2">
      <t>シンキ</t>
    </rPh>
    <rPh sb="3" eb="5">
      <t>ツイカ</t>
    </rPh>
    <phoneticPr fontId="3"/>
  </si>
  <si>
    <t>通し
番号</t>
    <rPh sb="0" eb="1">
      <t>トオ</t>
    </rPh>
    <rPh sb="3" eb="5">
      <t>バンゴウ</t>
    </rPh>
    <phoneticPr fontId="3"/>
  </si>
  <si>
    <t>巻上げパイプ交換</t>
    <rPh sb="0" eb="2">
      <t>マキア</t>
    </rPh>
    <rPh sb="6" eb="8">
      <t>コウカン</t>
    </rPh>
    <phoneticPr fontId="3"/>
  </si>
  <si>
    <t>なし</t>
  </si>
  <si>
    <t>事業取組内容</t>
    <rPh sb="0" eb="2">
      <t>ジギョウ</t>
    </rPh>
    <rPh sb="2" eb="4">
      <t>トリクミ</t>
    </rPh>
    <phoneticPr fontId="3"/>
  </si>
  <si>
    <t>入力</t>
    <rPh sb="0" eb="2">
      <t>ニュウリョク</t>
    </rPh>
    <phoneticPr fontId="3"/>
  </si>
  <si>
    <t>自動</t>
    <rPh sb="0" eb="2">
      <t>ジドウ</t>
    </rPh>
    <phoneticPr fontId="3"/>
  </si>
  <si>
    <t>事業費（円）
税抜</t>
    <rPh sb="4" eb="5">
      <t>エン</t>
    </rPh>
    <rPh sb="7" eb="9">
      <t>ゼイヌ</t>
    </rPh>
    <phoneticPr fontId="3"/>
  </si>
  <si>
    <t>※税抜き</t>
    <rPh sb="1" eb="3">
      <t>ゼイヌ</t>
    </rPh>
    <phoneticPr fontId="3"/>
  </si>
  <si>
    <t>事業費（円）
税込</t>
    <rPh sb="0" eb="3">
      <t>ジギョウヒ</t>
    </rPh>
    <rPh sb="4" eb="5">
      <t>エン</t>
    </rPh>
    <rPh sb="7" eb="9">
      <t>ゼイコミ</t>
    </rPh>
    <phoneticPr fontId="3"/>
  </si>
  <si>
    <t>要望者
（取組主体）名</t>
    <rPh sb="0" eb="3">
      <t>ヨウボウシャ</t>
    </rPh>
    <rPh sb="5" eb="7">
      <t>トリクミ</t>
    </rPh>
    <rPh sb="7" eb="9">
      <t>シュタイ</t>
    </rPh>
    <rPh sb="10" eb="11">
      <t>メイ</t>
    </rPh>
    <phoneticPr fontId="3"/>
  </si>
  <si>
    <t>あり</t>
    <phoneticPr fontId="3"/>
  </si>
  <si>
    <t>なし</t>
    <phoneticPr fontId="3"/>
  </si>
  <si>
    <t>品目名</t>
    <rPh sb="0" eb="3">
      <t>ヒンモクメイ</t>
    </rPh>
    <phoneticPr fontId="3"/>
  </si>
  <si>
    <t>品目名</t>
    <rPh sb="0" eb="2">
      <t>ヒンモク</t>
    </rPh>
    <rPh sb="2" eb="3">
      <t>メイ</t>
    </rPh>
    <phoneticPr fontId="3"/>
  </si>
  <si>
    <t>参考様式１</t>
    <rPh sb="0" eb="2">
      <t>サンコウ</t>
    </rPh>
    <rPh sb="2" eb="4">
      <t>ヨウシキ</t>
    </rPh>
    <phoneticPr fontId="8"/>
  </si>
  <si>
    <t>○○組合</t>
    <rPh sb="2" eb="4">
      <t>クミアイ</t>
    </rPh>
    <phoneticPr fontId="3"/>
  </si>
  <si>
    <t>宮崎　A</t>
    <rPh sb="0" eb="2">
      <t>ミヤザキ</t>
    </rPh>
    <phoneticPr fontId="3"/>
  </si>
  <si>
    <t>きゅうり</t>
  </si>
  <si>
    <t>きゅうり</t>
    <phoneticPr fontId="3"/>
  </si>
  <si>
    <r>
      <t>【施設園芸物価高騰緊急対策事業のうち栽培環境改善緊急支援事業（</t>
    </r>
    <r>
      <rPr>
        <b/>
        <sz val="12"/>
        <color theme="1"/>
        <rFont val="ＭＳ Ｐゴシック"/>
        <family val="3"/>
        <charset val="128"/>
        <scheme val="minor"/>
      </rPr>
      <t>ハウスの長寿命化・補強</t>
    </r>
    <r>
      <rPr>
        <sz val="12"/>
        <color theme="1"/>
        <rFont val="ＭＳ Ｐゴシック"/>
        <family val="3"/>
        <charset val="128"/>
        <scheme val="minor"/>
      </rPr>
      <t>）取組者一覧表】</t>
    </r>
    <rPh sb="1" eb="3">
      <t>シセツ</t>
    </rPh>
    <rPh sb="3" eb="5">
      <t>エンゲイ</t>
    </rPh>
    <rPh sb="18" eb="22">
      <t>サイバイカンキョウ</t>
    </rPh>
    <rPh sb="22" eb="24">
      <t>カイゼン</t>
    </rPh>
    <rPh sb="24" eb="26">
      <t>キンキュウ</t>
    </rPh>
    <rPh sb="26" eb="28">
      <t>シエン</t>
    </rPh>
    <rPh sb="28" eb="30">
      <t>ジギョウ</t>
    </rPh>
    <rPh sb="35" eb="39">
      <t>チョウジュミョウカ</t>
    </rPh>
    <rPh sb="40" eb="42">
      <t>ホキョウ</t>
    </rPh>
    <phoneticPr fontId="3"/>
  </si>
  <si>
    <t>ハウス
面積
（a）</t>
    <rPh sb="4" eb="6">
      <t>メンセキ</t>
    </rPh>
    <phoneticPr fontId="3"/>
  </si>
  <si>
    <t>ピーマン</t>
  </si>
  <si>
    <t>ピーマン</t>
    <phoneticPr fontId="3"/>
  </si>
  <si>
    <t>止水シート設置</t>
    <rPh sb="0" eb="2">
      <t>シスイ</t>
    </rPh>
    <rPh sb="5" eb="7">
      <t>セッチ</t>
    </rPh>
    <phoneticPr fontId="3"/>
  </si>
  <si>
    <t>単価（円）</t>
    <rPh sb="0" eb="2">
      <t>タンカ</t>
    </rPh>
    <rPh sb="3" eb="4">
      <t>エン</t>
    </rPh>
    <phoneticPr fontId="3"/>
  </si>
  <si>
    <t>パイプハウス
単価（円）</t>
    <rPh sb="7" eb="9">
      <t>タンカ</t>
    </rPh>
    <rPh sb="10" eb="11">
      <t>エン</t>
    </rPh>
    <phoneticPr fontId="3"/>
  </si>
  <si>
    <t>ベンチ
単価（円）</t>
    <rPh sb="4" eb="6">
      <t>タンカ</t>
    </rPh>
    <rPh sb="7" eb="8">
      <t>エン</t>
    </rPh>
    <phoneticPr fontId="3"/>
  </si>
  <si>
    <t>取組内容
（型式・規格）</t>
    <rPh sb="0" eb="2">
      <t>トリクミ</t>
    </rPh>
    <rPh sb="2" eb="4">
      <t>ナイヨウ</t>
    </rPh>
    <rPh sb="6" eb="8">
      <t>カタシキ</t>
    </rPh>
    <rPh sb="9" eb="11">
      <t>キカク</t>
    </rPh>
    <phoneticPr fontId="3"/>
  </si>
  <si>
    <t>税抜き</t>
    <rPh sb="0" eb="2">
      <t>ゼイヌ</t>
    </rPh>
    <phoneticPr fontId="3"/>
  </si>
  <si>
    <t>宮崎　B</t>
    <rPh sb="0" eb="2">
      <t>ミヤザキ</t>
    </rPh>
    <phoneticPr fontId="3"/>
  </si>
  <si>
    <t>数量</t>
    <rPh sb="0" eb="2">
      <t>スウリョウ</t>
    </rPh>
    <phoneticPr fontId="3"/>
  </si>
  <si>
    <t>ベンチ
数量</t>
    <rPh sb="4" eb="6">
      <t>スウリョウ</t>
    </rPh>
    <phoneticPr fontId="3"/>
  </si>
  <si>
    <t>ハウス
数量</t>
    <rPh sb="4" eb="6">
      <t>スウリョウ</t>
    </rPh>
    <phoneticPr fontId="3"/>
  </si>
  <si>
    <t>数量</t>
    <rPh sb="0" eb="2">
      <t>スウリョウ</t>
    </rPh>
    <phoneticPr fontId="3"/>
  </si>
  <si>
    <t>単価（円）</t>
    <rPh sb="0" eb="2">
      <t>タンカ</t>
    </rPh>
    <rPh sb="3" eb="4">
      <t>エン</t>
    </rPh>
    <phoneticPr fontId="3"/>
  </si>
  <si>
    <t>事前申込書提出済</t>
    <rPh sb="0" eb="2">
      <t>ジゼン</t>
    </rPh>
    <rPh sb="2" eb="3">
      <t>モウ</t>
    </rPh>
    <rPh sb="3" eb="4">
      <t>コ</t>
    </rPh>
    <rPh sb="4" eb="5">
      <t>ショ</t>
    </rPh>
    <rPh sb="5" eb="7">
      <t>テイシュツ</t>
    </rPh>
    <rPh sb="7" eb="8">
      <t>ズ</t>
    </rPh>
    <phoneticPr fontId="3"/>
  </si>
  <si>
    <t>○○○○</t>
    <phoneticPr fontId="3"/>
  </si>
  <si>
    <t>あり</t>
    <phoneticPr fontId="3"/>
  </si>
  <si>
    <t>農業保険等への加入</t>
    <rPh sb="0" eb="2">
      <t>ノウギョウ</t>
    </rPh>
    <rPh sb="2" eb="4">
      <t>ホケン</t>
    </rPh>
    <rPh sb="4" eb="5">
      <t>トウ</t>
    </rPh>
    <rPh sb="7" eb="9">
      <t>カニュウ</t>
    </rPh>
    <phoneticPr fontId="3"/>
  </si>
  <si>
    <t>マンゴー</t>
  </si>
  <si>
    <t>スイートピー</t>
  </si>
  <si>
    <t>宮崎A</t>
    <rPh sb="0" eb="2">
      <t>ミヤザキ</t>
    </rPh>
    <phoneticPr fontId="3"/>
  </si>
  <si>
    <t>宮崎B</t>
    <rPh sb="0" eb="2">
      <t>ミヤザキ</t>
    </rPh>
    <phoneticPr fontId="3"/>
  </si>
  <si>
    <t>○○組合</t>
    <rPh sb="2" eb="4">
      <t>クミアイ</t>
    </rPh>
    <phoneticPr fontId="3"/>
  </si>
  <si>
    <t>あり</t>
  </si>
  <si>
    <t>例１</t>
    <rPh sb="0" eb="1">
      <t>レイ</t>
    </rPh>
    <phoneticPr fontId="3"/>
  </si>
  <si>
    <t>例２</t>
    <rPh sb="0" eb="1">
      <t>レイ</t>
    </rPh>
    <phoneticPr fontId="3"/>
  </si>
  <si>
    <t>○○協議会</t>
    <rPh sb="2" eb="5">
      <t>キョウギカイ</t>
    </rPh>
    <phoneticPr fontId="3"/>
  </si>
  <si>
    <t>取組内容</t>
    <rPh sb="0" eb="2">
      <t>トリクミ</t>
    </rPh>
    <rPh sb="2" eb="4">
      <t>ナイヨウ</t>
    </rPh>
    <phoneticPr fontId="3"/>
  </si>
  <si>
    <r>
      <t>【施設園芸物価高騰緊急対策事業のうち栽培環境改善緊急支援事業</t>
    </r>
    <r>
      <rPr>
        <b/>
        <sz val="10"/>
        <color theme="1"/>
        <rFont val="ＭＳ Ｐゴシック"/>
        <family val="3"/>
        <charset val="128"/>
        <scheme val="minor"/>
      </rPr>
      <t>（露地栽培から施設栽培の転換に資するパイプハウス資材）</t>
    </r>
    <r>
      <rPr>
        <sz val="10"/>
        <color theme="1"/>
        <rFont val="ＭＳ Ｐゴシック"/>
        <family val="3"/>
        <charset val="128"/>
        <scheme val="minor"/>
      </rPr>
      <t>取組者一覧表】</t>
    </r>
    <rPh sb="1" eb="3">
      <t>シセツ</t>
    </rPh>
    <rPh sb="3" eb="5">
      <t>エンゲイ</t>
    </rPh>
    <rPh sb="18" eb="22">
      <t>サイバイカンキョウ</t>
    </rPh>
    <rPh sb="22" eb="24">
      <t>カイゼン</t>
    </rPh>
    <rPh sb="24" eb="26">
      <t>キンキュウ</t>
    </rPh>
    <rPh sb="26" eb="28">
      <t>シエン</t>
    </rPh>
    <rPh sb="28" eb="30">
      <t>ジギョウ</t>
    </rPh>
    <rPh sb="31" eb="33">
      <t>ロジ</t>
    </rPh>
    <rPh sb="33" eb="35">
      <t>サイバイ</t>
    </rPh>
    <rPh sb="37" eb="39">
      <t>シセツ</t>
    </rPh>
    <rPh sb="39" eb="41">
      <t>サイバイ</t>
    </rPh>
    <rPh sb="42" eb="44">
      <t>テンカン</t>
    </rPh>
    <rPh sb="45" eb="46">
      <t>シ</t>
    </rPh>
    <rPh sb="54" eb="56">
      <t>シザイ</t>
    </rPh>
    <phoneticPr fontId="3"/>
  </si>
  <si>
    <t>（自動）</t>
    <rPh sb="1" eb="3">
      <t>ジドウ</t>
    </rPh>
    <phoneticPr fontId="3"/>
  </si>
  <si>
    <t>その他
品目名※１</t>
    <rPh sb="2" eb="3">
      <t>タ</t>
    </rPh>
    <rPh sb="4" eb="6">
      <t>ヒンモク</t>
    </rPh>
    <rPh sb="6" eb="7">
      <t>メイ</t>
    </rPh>
    <phoneticPr fontId="3"/>
  </si>
  <si>
    <t>※1：きゅうり、ピーマン、トマト、いちご以外の重点品目又は戦略品目やその他品目名を入力</t>
    <rPh sb="20" eb="22">
      <t>イガイ</t>
    </rPh>
    <rPh sb="23" eb="27">
      <t>ジュウテンヒンモク</t>
    </rPh>
    <rPh sb="27" eb="28">
      <t>マタ</t>
    </rPh>
    <rPh sb="29" eb="31">
      <t>センリャク</t>
    </rPh>
    <rPh sb="31" eb="33">
      <t>ヒンモク</t>
    </rPh>
    <rPh sb="36" eb="37">
      <t>タ</t>
    </rPh>
    <rPh sb="37" eb="39">
      <t>ヒンモク</t>
    </rPh>
    <rPh sb="39" eb="40">
      <t>メイ</t>
    </rPh>
    <rPh sb="41" eb="43">
      <t>ニュウリョク</t>
    </rPh>
    <phoneticPr fontId="3"/>
  </si>
  <si>
    <t>過去の出荷実績を証明する書類※2</t>
    <rPh sb="0" eb="2">
      <t>カコ</t>
    </rPh>
    <rPh sb="3" eb="5">
      <t>シュッカ</t>
    </rPh>
    <rPh sb="5" eb="7">
      <t>ジッセキ</t>
    </rPh>
    <rPh sb="8" eb="10">
      <t>ショウメイ</t>
    </rPh>
    <rPh sb="12" eb="14">
      <t>ショルイ</t>
    </rPh>
    <phoneticPr fontId="3"/>
  </si>
  <si>
    <t>※2：露地品目として過去の出荷実績を証明する書類の有無を記載（出荷伝票等）</t>
    <rPh sb="3" eb="5">
      <t>ロジ</t>
    </rPh>
    <rPh sb="5" eb="7">
      <t>ヒンモク</t>
    </rPh>
    <rPh sb="10" eb="12">
      <t>カコ</t>
    </rPh>
    <rPh sb="13" eb="15">
      <t>シュッカ</t>
    </rPh>
    <rPh sb="15" eb="17">
      <t>ジッセキ</t>
    </rPh>
    <rPh sb="18" eb="20">
      <t>ショウメイ</t>
    </rPh>
    <rPh sb="22" eb="24">
      <t>ショルイ</t>
    </rPh>
    <rPh sb="25" eb="27">
      <t>ウム</t>
    </rPh>
    <rPh sb="28" eb="30">
      <t>キサイ</t>
    </rPh>
    <rPh sb="31" eb="33">
      <t>シュッカ</t>
    </rPh>
    <rPh sb="33" eb="35">
      <t>デンピョウ</t>
    </rPh>
    <rPh sb="35" eb="36">
      <t>トウ</t>
    </rPh>
    <phoneticPr fontId="3"/>
  </si>
  <si>
    <t>露地から転換する
（導入するハウス）
面積（a）</t>
    <rPh sb="0" eb="2">
      <t>ロジ</t>
    </rPh>
    <rPh sb="4" eb="6">
      <t>テンカン</t>
    </rPh>
    <rPh sb="10" eb="12">
      <t>ドウニュウ</t>
    </rPh>
    <rPh sb="19" eb="21">
      <t>メンセキ</t>
    </rPh>
    <phoneticPr fontId="3"/>
  </si>
  <si>
    <r>
      <t>【施設園芸物価高騰緊急対策事業のうち栽培環境改善緊急支援事業（</t>
    </r>
    <r>
      <rPr>
        <b/>
        <sz val="11"/>
        <color theme="1"/>
        <rFont val="ＭＳ Ｐゴシック"/>
        <family val="3"/>
        <charset val="128"/>
        <scheme val="minor"/>
      </rPr>
      <t>いちごの育苗用パイプハウス資材・育苗用ベンチの導入</t>
    </r>
    <r>
      <rPr>
        <sz val="11"/>
        <color theme="1"/>
        <rFont val="ＭＳ Ｐゴシック"/>
        <family val="3"/>
        <charset val="128"/>
        <scheme val="minor"/>
      </rPr>
      <t>）取組者一覧表】</t>
    </r>
    <rPh sb="1" eb="3">
      <t>シセツ</t>
    </rPh>
    <rPh sb="3" eb="5">
      <t>エンゲイ</t>
    </rPh>
    <rPh sb="18" eb="22">
      <t>サイバイカンキョウ</t>
    </rPh>
    <rPh sb="22" eb="24">
      <t>カイゼン</t>
    </rPh>
    <rPh sb="24" eb="26">
      <t>キンキュウ</t>
    </rPh>
    <rPh sb="26" eb="28">
      <t>シエン</t>
    </rPh>
    <rPh sb="28" eb="30">
      <t>ジギョウ</t>
    </rPh>
    <phoneticPr fontId="3"/>
  </si>
  <si>
    <t>ハウス資材単価（円）
税抜</t>
    <rPh sb="4" eb="6">
      <t>シザイ</t>
    </rPh>
    <rPh sb="6" eb="8">
      <t>タンカ</t>
    </rPh>
    <rPh sb="9" eb="10">
      <t>エンゼイヌ</t>
    </rPh>
    <phoneticPr fontId="3"/>
  </si>
  <si>
    <t>パイプハウス資材</t>
    <rPh sb="6" eb="8">
      <t>シザイ</t>
    </rPh>
    <phoneticPr fontId="3"/>
  </si>
  <si>
    <t>○○○○</t>
    <phoneticPr fontId="3"/>
  </si>
  <si>
    <t>○○○○及び○○</t>
    <rPh sb="4" eb="5">
      <t>オヨ</t>
    </rPh>
    <phoneticPr fontId="3"/>
  </si>
  <si>
    <t>○○○○ベンチ</t>
    <phoneticPr fontId="3"/>
  </si>
  <si>
    <r>
      <t>【施設園芸物価高騰緊急対策事業のうち栽培環境改善緊急支援事業（</t>
    </r>
    <r>
      <rPr>
        <b/>
        <sz val="11"/>
        <color theme="1"/>
        <rFont val="ＭＳ Ｐゴシック"/>
        <family val="3"/>
        <charset val="128"/>
        <scheme val="minor"/>
      </rPr>
      <t>いちごの高設施設栽培</t>
    </r>
    <r>
      <rPr>
        <sz val="11"/>
        <color theme="1"/>
        <rFont val="ＭＳ Ｐゴシック"/>
        <family val="3"/>
        <charset val="128"/>
        <scheme val="minor"/>
      </rPr>
      <t>）取組者一覧表】</t>
    </r>
    <rPh sb="1" eb="3">
      <t>シセツ</t>
    </rPh>
    <rPh sb="3" eb="5">
      <t>エンゲイ</t>
    </rPh>
    <rPh sb="18" eb="22">
      <t>サイバイカンキョウ</t>
    </rPh>
    <rPh sb="22" eb="24">
      <t>カイゼン</t>
    </rPh>
    <rPh sb="24" eb="26">
      <t>キンキュウ</t>
    </rPh>
    <rPh sb="26" eb="28">
      <t>シエン</t>
    </rPh>
    <rPh sb="28" eb="30">
      <t>ジギョウ</t>
    </rPh>
    <rPh sb="35" eb="37">
      <t>コウセツ</t>
    </rPh>
    <rPh sb="37" eb="39">
      <t>シセツ</t>
    </rPh>
    <rPh sb="39" eb="41">
      <t>サイバイ</t>
    </rPh>
    <phoneticPr fontId="3"/>
  </si>
  <si>
    <t>○○○○○○</t>
    <phoneticPr fontId="3"/>
  </si>
  <si>
    <t>今回※1
導入台数</t>
    <rPh sb="0" eb="2">
      <t>コンカイ</t>
    </rPh>
    <rPh sb="5" eb="7">
      <t>ドウニュウ</t>
    </rPh>
    <rPh sb="7" eb="9">
      <t>ダイスウ</t>
    </rPh>
    <phoneticPr fontId="3"/>
  </si>
  <si>
    <t>更新の場合※3
経過年数</t>
    <rPh sb="0" eb="2">
      <t>コウシンバアイ2</t>
    </rPh>
    <phoneticPr fontId="3"/>
  </si>
  <si>
    <t>追加・
更新・新規</t>
    <rPh sb="0" eb="2">
      <t>ツイカ</t>
    </rPh>
    <rPh sb="4" eb="6">
      <t>コウシン</t>
    </rPh>
    <rPh sb="7" eb="9">
      <t>シンキ</t>
    </rPh>
    <phoneticPr fontId="3"/>
  </si>
  <si>
    <t>追加又は更新の場合※2
既存保有台数</t>
    <rPh sb="0" eb="2">
      <t>ツイカ</t>
    </rPh>
    <rPh sb="2" eb="3">
      <t>マタ</t>
    </rPh>
    <rPh sb="4" eb="6">
      <t>コウシン</t>
    </rPh>
    <rPh sb="7" eb="9">
      <t>バアイ</t>
    </rPh>
    <rPh sb="12" eb="14">
      <t>キソン</t>
    </rPh>
    <rPh sb="14" eb="16">
      <t>ホユウ</t>
    </rPh>
    <rPh sb="16" eb="18">
      <t>ダイスウ</t>
    </rPh>
    <phoneticPr fontId="3"/>
  </si>
  <si>
    <r>
      <t>【施設園芸物価高騰緊急対策事業のうち栽培環境改善緊急支援事業（</t>
    </r>
    <r>
      <rPr>
        <b/>
        <sz val="11"/>
        <color theme="1"/>
        <rFont val="ＭＳ Ｐゴシック"/>
        <family val="3"/>
        <charset val="128"/>
        <scheme val="minor"/>
      </rPr>
      <t>ハウスの機能向上（自動開閉機の導入）</t>
    </r>
    <r>
      <rPr>
        <sz val="11"/>
        <color theme="1"/>
        <rFont val="ＭＳ Ｐゴシック"/>
        <family val="3"/>
        <charset val="128"/>
        <scheme val="minor"/>
      </rPr>
      <t>）取組者一覧表】</t>
    </r>
    <rPh sb="1" eb="3">
      <t>シセツ</t>
    </rPh>
    <rPh sb="3" eb="5">
      <t>エンゲイ</t>
    </rPh>
    <rPh sb="18" eb="22">
      <t>サイバイカンキョウ</t>
    </rPh>
    <rPh sb="22" eb="24">
      <t>カイゼン</t>
    </rPh>
    <rPh sb="24" eb="26">
      <t>キンキュウ</t>
    </rPh>
    <rPh sb="26" eb="28">
      <t>シエン</t>
    </rPh>
    <rPh sb="28" eb="30">
      <t>ジギョウ</t>
    </rPh>
    <rPh sb="40" eb="42">
      <t>ジドウ</t>
    </rPh>
    <rPh sb="42" eb="44">
      <t>カイヘイ</t>
    </rPh>
    <rPh sb="44" eb="45">
      <t>キ</t>
    </rPh>
    <rPh sb="46" eb="48">
      <t>ドウニュウ</t>
    </rPh>
    <phoneticPr fontId="3"/>
  </si>
  <si>
    <t>○○○○○</t>
    <phoneticPr fontId="3"/>
  </si>
  <si>
    <t>Dプロへの
参加状況</t>
    <rPh sb="6" eb="8">
      <t>サンカ</t>
    </rPh>
    <rPh sb="8" eb="10">
      <t>ジョウキョウ</t>
    </rPh>
    <phoneticPr fontId="3"/>
  </si>
  <si>
    <t>現在参加していない</t>
    <rPh sb="0" eb="2">
      <t>ゲンザイ</t>
    </rPh>
    <rPh sb="2" eb="4">
      <t>サンカ</t>
    </rPh>
    <phoneticPr fontId="3"/>
  </si>
  <si>
    <t>ハウス
経過年数</t>
    <rPh sb="4" eb="6">
      <t>ケイカ</t>
    </rPh>
    <rPh sb="6" eb="8">
      <t>ネンスウ</t>
    </rPh>
    <phoneticPr fontId="3"/>
  </si>
  <si>
    <t>○同一者が複数ハウスで事業を実施する場合は、ハウスごとに本計画（実績）書を作成してください。</t>
    <rPh sb="37" eb="39">
      <t>サクセイ</t>
    </rPh>
    <phoneticPr fontId="3"/>
  </si>
  <si>
    <t>過去の強靱化緊急対策事業の活用有無※１</t>
    <phoneticPr fontId="3"/>
  </si>
  <si>
    <t>※１：令和元年～７年「宮崎県農業用ハウス強靭化緊急対策事業」の活用の有無</t>
    <rPh sb="3" eb="5">
      <t>レイワ</t>
    </rPh>
    <rPh sb="5" eb="7">
      <t>モトネン</t>
    </rPh>
    <rPh sb="9" eb="10">
      <t>ネン</t>
    </rPh>
    <rPh sb="11" eb="14">
      <t>ミヤザキケン</t>
    </rPh>
    <rPh sb="14" eb="17">
      <t>ノウギョウヨウ</t>
    </rPh>
    <rPh sb="20" eb="23">
      <t>キョウジンカ</t>
    </rPh>
    <rPh sb="23" eb="25">
      <t>キンキュウ</t>
    </rPh>
    <rPh sb="25" eb="27">
      <t>タイサク</t>
    </rPh>
    <rPh sb="27" eb="29">
      <t>ジギョウ</t>
    </rPh>
    <rPh sb="31" eb="33">
      <t>カツヨウ</t>
    </rPh>
    <rPh sb="34" eb="36">
      <t>ウム</t>
    </rPh>
    <phoneticPr fontId="3"/>
  </si>
  <si>
    <r>
      <t>【施設園芸物価高騰緊急対策事業のうち栽培環境改善緊急支援事業</t>
    </r>
    <r>
      <rPr>
        <b/>
        <sz val="11"/>
        <color theme="1"/>
        <rFont val="ＭＳ Ｐゴシック"/>
        <family val="3"/>
        <charset val="128"/>
        <scheme val="minor"/>
      </rPr>
      <t>（果樹・花きのヒートポンプ導入）</t>
    </r>
    <r>
      <rPr>
        <sz val="11"/>
        <color theme="1"/>
        <rFont val="ＭＳ Ｐゴシック"/>
        <family val="3"/>
        <charset val="128"/>
        <scheme val="minor"/>
      </rPr>
      <t>取組者一覧表】</t>
    </r>
    <rPh sb="1" eb="3">
      <t>シセツ</t>
    </rPh>
    <rPh sb="3" eb="5">
      <t>エンゲイ</t>
    </rPh>
    <rPh sb="18" eb="22">
      <t>サイバイカンキョウ</t>
    </rPh>
    <rPh sb="22" eb="24">
      <t>カイゼン</t>
    </rPh>
    <rPh sb="24" eb="26">
      <t>キンキュウ</t>
    </rPh>
    <rPh sb="26" eb="28">
      <t>シエン</t>
    </rPh>
    <rPh sb="28" eb="30">
      <t>ジギョウ</t>
    </rPh>
    <rPh sb="31" eb="33">
      <t>カジュ</t>
    </rPh>
    <rPh sb="34" eb="35">
      <t>カ</t>
    </rPh>
    <rPh sb="43" eb="45">
      <t>ドウニュウ</t>
    </rPh>
    <phoneticPr fontId="3"/>
  </si>
  <si>
    <t>※1：室内機（親機、子機を含む）台数。ただし、室外機1台に対しハウス内に複数の室内機が設置されている場合は、室外機の台数を計上してください。</t>
    <rPh sb="3" eb="6">
      <t>シツナイキ</t>
    </rPh>
    <rPh sb="7" eb="9">
      <t>オヤキ</t>
    </rPh>
    <rPh sb="10" eb="12">
      <t>コキ</t>
    </rPh>
    <rPh sb="13" eb="14">
      <t>フク</t>
    </rPh>
    <rPh sb="16" eb="18">
      <t>ダイスウ</t>
    </rPh>
    <rPh sb="23" eb="26">
      <t>シツガイキ</t>
    </rPh>
    <rPh sb="27" eb="28">
      <t>ダイ</t>
    </rPh>
    <rPh sb="29" eb="30">
      <t>タイ</t>
    </rPh>
    <rPh sb="34" eb="35">
      <t>ナイ</t>
    </rPh>
    <rPh sb="36" eb="38">
      <t>フクスウ</t>
    </rPh>
    <rPh sb="39" eb="42">
      <t>シツナイキ</t>
    </rPh>
    <rPh sb="43" eb="45">
      <t>セッチ</t>
    </rPh>
    <rPh sb="50" eb="52">
      <t>バアイ</t>
    </rPh>
    <rPh sb="54" eb="57">
      <t>シツガイキ</t>
    </rPh>
    <rPh sb="58" eb="60">
      <t>ダイスウ</t>
    </rPh>
    <rPh sb="61" eb="63">
      <t>ケイジョウ</t>
    </rPh>
    <phoneticPr fontId="3"/>
  </si>
  <si>
    <t>※2：今回、追加又は更新するハウス内に設置されているヒートポンプの台数（親機と子機）。ただし、室外機1台に対しハウス内に複数の室内機が設置されている場合は、室外機の台数を計上してください。</t>
    <rPh sb="3" eb="5">
      <t>コンカイ</t>
    </rPh>
    <rPh sb="6" eb="8">
      <t>ツイカ</t>
    </rPh>
    <rPh sb="8" eb="9">
      <t>マタ</t>
    </rPh>
    <rPh sb="10" eb="12">
      <t>コウシン</t>
    </rPh>
    <rPh sb="17" eb="18">
      <t>ナイ</t>
    </rPh>
    <rPh sb="19" eb="21">
      <t>セッチ</t>
    </rPh>
    <rPh sb="33" eb="35">
      <t>ダイスウ</t>
    </rPh>
    <rPh sb="36" eb="38">
      <t>オヤキ</t>
    </rPh>
    <rPh sb="39" eb="41">
      <t>コキ</t>
    </rPh>
    <phoneticPr fontId="3"/>
  </si>
  <si>
    <t>○同一者が複数ハウスで事業を実施する場合は、ハウスごとに本表を作成してください。</t>
    <rPh sb="29" eb="30">
      <t>ヒョウ</t>
    </rPh>
    <rPh sb="31" eb="33">
      <t>サクセイ</t>
    </rPh>
    <phoneticPr fontId="3"/>
  </si>
  <si>
    <t>市町村費等</t>
    <rPh sb="0" eb="3">
      <t>シチョウソン</t>
    </rPh>
    <rPh sb="3" eb="4">
      <t>ヒ</t>
    </rPh>
    <rPh sb="4" eb="5">
      <t>トウ</t>
    </rPh>
    <phoneticPr fontId="3"/>
  </si>
  <si>
    <t>要望者
（取組主体）名2</t>
    <rPh sb="0" eb="3">
      <t>ヨウボウシャトリクミ22</t>
    </rPh>
    <phoneticPr fontId="3"/>
  </si>
  <si>
    <t>C</t>
    <phoneticPr fontId="3"/>
  </si>
  <si>
    <t>D</t>
    <phoneticPr fontId="3"/>
  </si>
  <si>
    <t>要望者（取組主体名）ごとに面積、事業費、県補助金を積算　　市町村費等の上乗せは個人ごとに入力する</t>
    <rPh sb="0" eb="2">
      <t>ヨウボウ</t>
    </rPh>
    <rPh sb="2" eb="3">
      <t>シャ</t>
    </rPh>
    <rPh sb="4" eb="6">
      <t>トリクミ</t>
    </rPh>
    <rPh sb="6" eb="8">
      <t>シュタイ</t>
    </rPh>
    <rPh sb="8" eb="9">
      <t>メイ</t>
    </rPh>
    <rPh sb="13" eb="15">
      <t>メンセキ</t>
    </rPh>
    <rPh sb="16" eb="19">
      <t>ジギョウヒ</t>
    </rPh>
    <rPh sb="20" eb="24">
      <t>ケンホジョキン</t>
    </rPh>
    <rPh sb="25" eb="27">
      <t>セキサン</t>
    </rPh>
    <rPh sb="29" eb="32">
      <t>シチョウソン</t>
    </rPh>
    <rPh sb="32" eb="33">
      <t>ヒ</t>
    </rPh>
    <rPh sb="33" eb="34">
      <t>トウ</t>
    </rPh>
    <rPh sb="35" eb="37">
      <t>ウワノ</t>
    </rPh>
    <rPh sb="39" eb="41">
      <t>コジン</t>
    </rPh>
    <rPh sb="44" eb="46">
      <t>ニュウリョク</t>
    </rPh>
    <phoneticPr fontId="3"/>
  </si>
  <si>
    <t>※税抜き</t>
    <rPh sb="1" eb="2">
      <t>ゼイ</t>
    </rPh>
    <rPh sb="2" eb="3">
      <t>ヌ</t>
    </rPh>
    <phoneticPr fontId="3"/>
  </si>
  <si>
    <t>なす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</si>
</sst>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scheme val="minor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34">
    <xf numFmtId="0" fontId="0" fillId="0" borderId="0" xfId="0"/>
    <xf numFmtId="0" fontId="0" fillId="0" borderId="1" xfId="0" applyBorder="1"/>
    <xf numFmtId="38" fontId="0" fillId="0" borderId="1" xfId="1" applyFont="1" applyBorder="1" applyAlignment="1"/>
    <xf numFmtId="0" fontId="1" fillId="0" borderId="2" xfId="0" applyFont="1" applyBorder="1" applyAlignment="1">
      <alignment horizontal="center" vertical="center" wrapText="1"/>
    </xf>
    <xf numFmtId="38" fontId="0" fillId="0" borderId="1" xfId="0" applyNumberFormat="1" applyBorder="1"/>
    <xf numFmtId="0" fontId="0" fillId="2" borderId="1" xfId="0" applyFill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8" fontId="0" fillId="0" borderId="0" xfId="1" applyFont="1" applyAlignment="1"/>
    <xf numFmtId="0" fontId="0" fillId="0" borderId="0" xfId="0" applyAlignment="1">
      <alignment wrapText="1"/>
    </xf>
    <xf numFmtId="38" fontId="1" fillId="0" borderId="1" xfId="1" applyFont="1" applyBorder="1" applyAlignment="1">
      <alignment horizontal="center" vertical="center"/>
    </xf>
    <xf numFmtId="38" fontId="0" fillId="0" borderId="0" xfId="1" applyFont="1" applyAlignment="1">
      <alignment wrapText="1"/>
    </xf>
    <xf numFmtId="0" fontId="5" fillId="0" borderId="1" xfId="0" applyFont="1" applyBorder="1"/>
    <xf numFmtId="38" fontId="5" fillId="0" borderId="1" xfId="1" applyFont="1" applyBorder="1" applyAlignment="1"/>
    <xf numFmtId="0" fontId="6" fillId="0" borderId="1" xfId="0" applyFont="1" applyBorder="1" applyAlignment="1">
      <alignment horizontal="center" vertical="center" wrapText="1"/>
    </xf>
    <xf numFmtId="38" fontId="6" fillId="0" borderId="1" xfId="1" applyFont="1" applyBorder="1" applyAlignment="1">
      <alignment horizontal="center" vertical="center" wrapText="1"/>
    </xf>
    <xf numFmtId="38" fontId="5" fillId="0" borderId="1" xfId="0" applyNumberFormat="1" applyFont="1" applyBorder="1"/>
    <xf numFmtId="0" fontId="4" fillId="0" borderId="1" xfId="0" applyFont="1" applyBorder="1" applyAlignment="1">
      <alignment vertical="center" wrapText="1"/>
    </xf>
    <xf numFmtId="38" fontId="4" fillId="0" borderId="1" xfId="1" applyFont="1" applyBorder="1" applyAlignment="1">
      <alignment vertical="center" wrapText="1"/>
    </xf>
    <xf numFmtId="38" fontId="1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0" xfId="0" applyFont="1"/>
    <xf numFmtId="0" fontId="0" fillId="0" borderId="0" xfId="1" applyNumberFormat="1" applyFont="1" applyAlignment="1"/>
    <xf numFmtId="0" fontId="5" fillId="0" borderId="1" xfId="1" applyNumberFormat="1" applyFont="1" applyBorder="1" applyAlignment="1"/>
    <xf numFmtId="0" fontId="11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/>
    <xf numFmtId="0" fontId="11" fillId="0" borderId="1" xfId="0" applyFont="1" applyBorder="1"/>
    <xf numFmtId="38" fontId="0" fillId="0" borderId="0" xfId="0" applyNumberFormat="1"/>
    <xf numFmtId="0" fontId="14" fillId="0" borderId="1" xfId="0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38" fontId="5" fillId="0" borderId="0" xfId="0" applyNumberFormat="1" applyFont="1"/>
    <xf numFmtId="0" fontId="7" fillId="0" borderId="1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282"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6" formatCode="#,##0;[Red]\-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ＭＳ Ｐゴシック"/>
        <family val="3"/>
        <charset val="128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6" formatCode="#,##0;[Red]\-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ＭＳ Ｐゴシック"/>
        <family val="3"/>
        <charset val="128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123825</xdr:rowOff>
    </xdr:from>
    <xdr:to>
      <xdr:col>0</xdr:col>
      <xdr:colOff>581025</xdr:colOff>
      <xdr:row>21</xdr:row>
      <xdr:rowOff>19050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A105BF6-492E-4B86-9BCE-385E20102CDC}"/>
            </a:ext>
          </a:extLst>
        </xdr:cNvPr>
        <xdr:cNvSpPr txBox="1"/>
      </xdr:nvSpPr>
      <xdr:spPr>
        <a:xfrm>
          <a:off x="19050" y="123825"/>
          <a:ext cx="561975" cy="409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100"/>
            <a:t>行が足りない場合は適宜追加してください。</a:t>
          </a:r>
          <a:endParaRPr kumimoji="1" lang="en-US" altLang="ja-JP" sz="1100"/>
        </a:p>
        <a:p>
          <a:r>
            <a:rPr kumimoji="1" lang="ja-JP" altLang="en-US" sz="1100"/>
            <a:t>不用な行は削除せず行の非表示で対応してください。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561975</xdr:colOff>
      <xdr:row>23</xdr:row>
      <xdr:rowOff>76200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BBD3DE4-3251-4631-B13E-46E21308766C}"/>
            </a:ext>
          </a:extLst>
        </xdr:cNvPr>
        <xdr:cNvSpPr txBox="1"/>
      </xdr:nvSpPr>
      <xdr:spPr>
        <a:xfrm>
          <a:off x="0" y="514350"/>
          <a:ext cx="561975" cy="409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100"/>
            <a:t>行が足りない場合は適宜追加してください。</a:t>
          </a:r>
          <a:endParaRPr kumimoji="1" lang="en-US" altLang="ja-JP" sz="1100"/>
        </a:p>
        <a:p>
          <a:r>
            <a:rPr kumimoji="1" lang="ja-JP" altLang="en-US" sz="1100"/>
            <a:t>不用な行は削除せず行の非表示で対応してください。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85725</xdr:rowOff>
    </xdr:from>
    <xdr:to>
      <xdr:col>0</xdr:col>
      <xdr:colOff>571500</xdr:colOff>
      <xdr:row>22</xdr:row>
      <xdr:rowOff>152400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A85E061E-C4AC-4882-82CB-AD0C2349454E}"/>
            </a:ext>
          </a:extLst>
        </xdr:cNvPr>
        <xdr:cNvSpPr txBox="1"/>
      </xdr:nvSpPr>
      <xdr:spPr>
        <a:xfrm>
          <a:off x="9525" y="428625"/>
          <a:ext cx="561975" cy="409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100"/>
            <a:t>行が足りない場合は適宜追加してください。</a:t>
          </a:r>
          <a:endParaRPr kumimoji="1" lang="en-US" altLang="ja-JP" sz="1100"/>
        </a:p>
        <a:p>
          <a:r>
            <a:rPr kumimoji="1" lang="ja-JP" altLang="en-US" sz="1100"/>
            <a:t>不用な行は削除せず行の非表示で対応してください。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371475</xdr:rowOff>
    </xdr:from>
    <xdr:to>
      <xdr:col>0</xdr:col>
      <xdr:colOff>561975</xdr:colOff>
      <xdr:row>25</xdr:row>
      <xdr:rowOff>104775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192D08E-3261-4B4F-B030-BCA508A23324}"/>
            </a:ext>
          </a:extLst>
        </xdr:cNvPr>
        <xdr:cNvSpPr txBox="1"/>
      </xdr:nvSpPr>
      <xdr:spPr>
        <a:xfrm>
          <a:off x="0" y="885825"/>
          <a:ext cx="561975" cy="409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100"/>
            <a:t>行が足りない場合は適宜追加してください。</a:t>
          </a:r>
          <a:endParaRPr kumimoji="1" lang="en-US" altLang="ja-JP" sz="1100"/>
        </a:p>
        <a:p>
          <a:r>
            <a:rPr kumimoji="1" lang="ja-JP" altLang="en-US" sz="1100"/>
            <a:t>不用な行は削除せず行の非表示で対応してください。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</xdr:row>
      <xdr:rowOff>104775</xdr:rowOff>
    </xdr:from>
    <xdr:to>
      <xdr:col>0</xdr:col>
      <xdr:colOff>600075</xdr:colOff>
      <xdr:row>24</xdr:row>
      <xdr:rowOff>9525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D0B729E-4270-4EC2-9993-9A88387D6916}"/>
            </a:ext>
          </a:extLst>
        </xdr:cNvPr>
        <xdr:cNvSpPr txBox="1"/>
      </xdr:nvSpPr>
      <xdr:spPr>
        <a:xfrm>
          <a:off x="38100" y="619125"/>
          <a:ext cx="561975" cy="409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100"/>
            <a:t>行が足りない場合は適宜追加してください。</a:t>
          </a:r>
          <a:endParaRPr kumimoji="1" lang="en-US" altLang="ja-JP" sz="1100"/>
        </a:p>
        <a:p>
          <a:r>
            <a:rPr kumimoji="1" lang="ja-JP" altLang="en-US" sz="1100"/>
            <a:t>不用な行は削除せず行の非表示で対応してください。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523875</xdr:rowOff>
    </xdr:from>
    <xdr:to>
      <xdr:col>0</xdr:col>
      <xdr:colOff>571500</xdr:colOff>
      <xdr:row>25</xdr:row>
      <xdr:rowOff>95250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F8AD5FB-B087-49F7-9C8D-6959499A3CD9}"/>
            </a:ext>
          </a:extLst>
        </xdr:cNvPr>
        <xdr:cNvSpPr txBox="1"/>
      </xdr:nvSpPr>
      <xdr:spPr>
        <a:xfrm>
          <a:off x="9525" y="1038225"/>
          <a:ext cx="561975" cy="409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100"/>
            <a:t>行が足りない場合は適宜追加してください。</a:t>
          </a:r>
          <a:endParaRPr kumimoji="1" lang="en-US" altLang="ja-JP" sz="1100"/>
        </a:p>
        <a:p>
          <a:r>
            <a:rPr kumimoji="1" lang="ja-JP" altLang="en-US" sz="1100"/>
            <a:t>不用な行は削除せず行の非表示で対応してください。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4:W113" totalsRowCount="1" headerRowDxfId="281" totalsRowDxfId="278" headerRowBorderDxfId="280" tableBorderDxfId="279" totalsRowBorderDxfId="277">
  <autoFilter ref="B4:W112" xr:uid="{00000000-0009-0000-0100-000001000000}"/>
  <sortState xmlns:xlrd2="http://schemas.microsoft.com/office/spreadsheetml/2017/richdata2" ref="B5:R68">
    <sortCondition ref="B4:B68"/>
  </sortState>
  <tableColumns count="22">
    <tableColumn id="1" xr3:uid="{00000000-0010-0000-0000-000001000000}" name="通し_x000a_番号" dataDxfId="276" totalsRowDxfId="21" dataCellStyle="桁区切り"/>
    <tableColumn id="11" xr3:uid="{F97976AB-4B3C-432C-8DDD-F406C9B80401}" name="事業実施主体名" dataDxfId="275" totalsRowDxfId="20" dataCellStyle="桁区切り"/>
    <tableColumn id="2" xr3:uid="{00000000-0010-0000-0000-000002000000}" name="要望者_x000a_（取組主体）名" totalsRowFunction="count" dataDxfId="274" totalsRowDxfId="19" dataCellStyle="桁区切り"/>
    <tableColumn id="19" xr3:uid="{341682E0-954F-47F8-90E3-5449AE35AC59}" name="ハウス_x000a_面積_x000a_（a）" totalsRowFunction="sum" dataDxfId="273" totalsRowDxfId="18" dataCellStyle="桁区切り"/>
    <tableColumn id="8" xr3:uid="{31EC5D76-FF3E-4730-9C9F-63510584298E}" name="品目名" dataDxfId="272" totalsRowDxfId="17" dataCellStyle="桁区切り"/>
    <tableColumn id="3" xr3:uid="{00000000-0010-0000-0000-000003000000}" name="ハウス_x000a_経過年数" dataDxfId="271" totalsRowDxfId="16" dataCellStyle="桁区切り"/>
    <tableColumn id="15" xr3:uid="{F1D3D686-5F53-460B-AB0F-4E4106AF81FB}" name="改修・補強" dataDxfId="270" totalsRowDxfId="15" dataCellStyle="桁区切り"/>
    <tableColumn id="16" xr3:uid="{05EB5BD5-D28F-4E8C-9F33-27ADDAACD039}" name="過去の強靱化緊急対策事業の活用有無※１" dataDxfId="269" totalsRowDxfId="14" dataCellStyle="桁区切り"/>
    <tableColumn id="4" xr3:uid="{00000000-0010-0000-0000-000004000000}" name="事業取組内容" dataDxfId="268" totalsRowDxfId="13" dataCellStyle="桁区切り"/>
    <tableColumn id="22" xr3:uid="{71212EC1-1FFE-4065-AE04-3932D7909757}" name="単価（円）" dataDxfId="267" totalsRowDxfId="12" dataCellStyle="桁区切り"/>
    <tableColumn id="21" xr3:uid="{C15C0C58-D2AA-4B3F-BE97-7C8D80A29DBF}" name="数量" dataDxfId="266" totalsRowDxfId="11" dataCellStyle="桁区切り"/>
    <tableColumn id="5" xr3:uid="{00000000-0010-0000-0000-000005000000}" name="事業費（円）_x000a_税抜" totalsRowFunction="sum" dataDxfId="265" totalsRowDxfId="10" dataCellStyle="桁区切り">
      <calculatedColumnFormula>table1[[#This Row],[単価（円）]]*table1[[#This Row],[数量]]</calculatedColumnFormula>
    </tableColumn>
    <tableColumn id="18" xr3:uid="{16D75458-3179-4987-9257-B6938EFB2CAD}" name="事業費（円）_x000a_税込" totalsRowFunction="sum" dataDxfId="264" totalsRowDxfId="9" dataCellStyle="桁区切り">
      <calculatedColumnFormula>table1[[#This Row],[事業費（円）
税抜]]*1.1</calculatedColumnFormula>
    </tableColumn>
    <tableColumn id="10" xr3:uid="{E238D6E3-7695-404F-9A11-67A5D6161193}" name="農業保険等への加入" dataDxfId="263" totalsRowDxfId="8" dataCellStyle="桁区切り"/>
    <tableColumn id="6" xr3:uid="{00000000-0010-0000-0000-000006000000}" name="備考" dataDxfId="262" totalsRowDxfId="7"/>
    <tableColumn id="20" xr3:uid="{D37BA406-0083-4817-B59D-3950C9B2A5EB}" name="要望者_x000a_（取組主体）名2" dataDxfId="261" totalsRowDxfId="6">
      <calculatedColumnFormula>table1[[#This Row],[要望者
（取組主体）名]]</calculatedColumnFormula>
    </tableColumn>
    <tableColumn id="7" xr3:uid="{00000000-0010-0000-0000-000007000000}" name="申請者面積合計（a）" totalsRowFunction="sum" dataDxfId="260" totalsRowDxfId="5">
      <calculatedColumnFormula>IF(COUNTIF($D$5:D5,D5)&gt;=2,"",SUMIF($D:$D,D5,$E:$E))</calculatedColumnFormula>
    </tableColumn>
    <tableColumn id="9" xr3:uid="{05227262-F8B1-42C5-84B3-A5C7D3898F0A}" name="申請者別合計（円）" totalsRowFunction="sum" dataDxfId="259" totalsRowDxfId="4" dataCellStyle="桁区切り">
      <calculatedColumnFormula>IF(COUNTIF($D$5:D5,D5)&gt;=2,"",SUMIF($D:$D,D5,$M:$M))</calculatedColumnFormula>
    </tableColumn>
    <tableColumn id="17" xr3:uid="{02DA3BF0-0526-4AE9-88ED-082AED3DDCCD}" name="税込み" totalsRowFunction="sum" dataDxfId="258" totalsRowDxfId="3" dataCellStyle="桁区切り">
      <calculatedColumnFormula>IFERROR(ROUNDDOWN(table1[[#This Row],[申請者別合計（円）]]*1.1,0),"")</calculatedColumnFormula>
    </tableColumn>
    <tableColumn id="12" xr3:uid="{E9986E1B-D447-429C-9BBD-DC553EE242C9}" name="県補助" totalsRowFunction="sum" dataDxfId="257" totalsRowDxfId="2" dataCellStyle="桁区切り">
      <calculatedColumnFormula>IFERROR(ROUNDDOWN(table1[[#This Row],[申請者別合計（円）]]*0.5,-3),"")</calculatedColumnFormula>
    </tableColumn>
    <tableColumn id="13" xr3:uid="{08AD7DC4-FC2D-492D-9D5E-9F1A7EF86627}" name="市町村費" totalsRowFunction="sum" dataDxfId="256" totalsRowDxfId="1"/>
    <tableColumn id="14" xr3:uid="{F11F55E6-7C79-4657-8A23-9B8274172178}" name="その他" totalsRowFunction="sum" dataDxfId="255" totalsRowDxfId="0">
      <calculatedColumnFormula>IFERROR(table1[[#This Row],[申請者別合計（円）]]-table1[[#This Row],[県補助]]+table1[[#This Row],[市町村費]],"")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32A3B0-845E-4E75-8224-D290E04A60E9}" name="table13" displayName="table13" ref="B4:V113" totalsRowCount="1" headerRowDxfId="254" totalsRowDxfId="251" headerRowBorderDxfId="253" tableBorderDxfId="252" totalsRowBorderDxfId="250">
  <autoFilter ref="B4:V112" xr:uid="{BC32A3B0-845E-4E75-8224-D290E04A60E9}"/>
  <sortState xmlns:xlrd2="http://schemas.microsoft.com/office/spreadsheetml/2017/richdata2" ref="B5:V112">
    <sortCondition ref="B4:B112"/>
  </sortState>
  <tableColumns count="21">
    <tableColumn id="1" xr3:uid="{831CC08C-E5E6-407A-80BF-36B1369BF4CC}" name="通し_x000a_番号" dataDxfId="249" totalsRowDxfId="248" dataCellStyle="桁区切り"/>
    <tableColumn id="11" xr3:uid="{03B45D2E-FE0C-42A5-8944-9540F1457D08}" name="事業実施主体名" dataDxfId="247" totalsRowDxfId="246" dataCellStyle="桁区切り"/>
    <tableColumn id="2" xr3:uid="{9C2FBCC6-2919-4B8A-9E13-A58807F6FD13}" name="要望者_x000a_（取組主体）名" totalsRowFunction="count" dataDxfId="245" totalsRowDxfId="244" dataCellStyle="桁区切り"/>
    <tableColumn id="19" xr3:uid="{EE9BFD64-3E64-4F69-A33F-BC2243116655}" name="ハウス_x000a_面積_x000a_（a）" dataDxfId="243" totalsRowDxfId="242" dataCellStyle="桁区切り"/>
    <tableColumn id="8" xr3:uid="{018E7FA0-764D-4B6A-BE00-A256638EE5F7}" name="品目名" totalsRowFunction="sum" dataDxfId="241" totalsRowDxfId="240" dataCellStyle="桁区切り"/>
    <tableColumn id="16" xr3:uid="{DBF7B46E-338A-40B1-8304-61EE4310A1AF}" name="Dプロへの_x000a_参加状況" dataDxfId="239" totalsRowDxfId="238" dataCellStyle="桁区切り"/>
    <tableColumn id="17" xr3:uid="{F4F3EDEE-0488-4F39-BBEA-C6D1D5574AFF}" name="新規・更新" dataDxfId="237" totalsRowDxfId="236" dataCellStyle="桁区切り"/>
    <tableColumn id="3" xr3:uid="{BEB89477-5263-48DD-88CD-A8CF043AA827}" name="更新の場合_x000a_経過年数" dataDxfId="235" totalsRowDxfId="234" dataCellStyle="桁区切り"/>
    <tableColumn id="4" xr3:uid="{3E85F9E9-9427-4588-B874-4587401182D4}" name="取組内容_x000a_（型式・規格）" dataDxfId="233" totalsRowDxfId="232" dataCellStyle="桁区切り"/>
    <tableColumn id="21" xr3:uid="{76B2BC3A-D6CF-4310-83C5-6E3150C4AA56}" name="単価（円）" dataDxfId="231" totalsRowDxfId="230" dataCellStyle="桁区切り"/>
    <tableColumn id="20" xr3:uid="{F7F6413F-D0AA-4070-96BB-18941F8A663E}" name="数量" dataDxfId="229" totalsRowDxfId="228" dataCellStyle="桁区切り"/>
    <tableColumn id="5" xr3:uid="{9F3FBB3B-11D4-442E-9EDE-BD2E80C2C749}" name="事業費（円）_x000a_税抜" totalsRowFunction="sum" dataDxfId="227" totalsRowDxfId="226" dataCellStyle="桁区切り"/>
    <tableColumn id="15" xr3:uid="{6095087F-F2B2-445A-B30A-051F5E43E08B}" name="事業費（円）_x000a_税込" totalsRowFunction="sum" dataDxfId="225" totalsRowDxfId="224" dataCellStyle="桁区切り">
      <calculatedColumnFormula>table13[[#This Row],[事業費（円）
税抜]]*1.1</calculatedColumnFormula>
    </tableColumn>
    <tableColumn id="6" xr3:uid="{C1D9DD11-89B5-4B44-A091-FA4AD6756DE2}" name="備考" dataDxfId="223" totalsRowDxfId="222"/>
    <tableColumn id="10" xr3:uid="{98FCC088-C8EC-46F1-A235-3C78B1C5CDC9}" name="要望者_x000a_（取組主体）名2" dataDxfId="221" totalsRowDxfId="220">
      <calculatedColumnFormula>table13[[#This Row],[要望者
（取組主体）名]]</calculatedColumnFormula>
    </tableColumn>
    <tableColumn id="7" xr3:uid="{F258730C-2470-4160-9136-35C84A25C649}" name="申請者面積合計（a）" totalsRowFunction="sum" dataDxfId="219" totalsRowDxfId="218">
      <calculatedColumnFormula>IF(COUNTIF($D$5:D5,D5)&gt;=2,"",SUMIF($D:$D,D5,$E:$E))</calculatedColumnFormula>
    </tableColumn>
    <tableColumn id="9" xr3:uid="{393F366E-B9B5-4C7E-B923-5F77452E01C2}" name="申請者別合計（円）" totalsRowFunction="sum" dataDxfId="217" totalsRowDxfId="216" dataCellStyle="桁区切り">
      <calculatedColumnFormula>IF(COUNTIF($D$5:D5,D5)&gt;=2,"",SUMIF($D:$D,D5,$M:$M))</calculatedColumnFormula>
    </tableColumn>
    <tableColumn id="18" xr3:uid="{F130F5D2-EF89-4A42-856D-A6E49E3A6AAB}" name="税込み" totalsRowFunction="sum" dataDxfId="215" totalsRowDxfId="214" dataCellStyle="桁区切り">
      <calculatedColumnFormula>IFERROR(ROUNDDOWN(table13[[#This Row],[申請者別合計（円）]]*1.1,0),"")</calculatedColumnFormula>
    </tableColumn>
    <tableColumn id="12" xr3:uid="{677BC5FE-7257-4A21-AD8F-B17C194BBFE6}" name="県補助" totalsRowFunction="sum" dataDxfId="213" totalsRowDxfId="212" dataCellStyle="桁区切り">
      <calculatedColumnFormula>IFERROR(ROUNDDOWN(table13[[#This Row],[申請者別合計（円）]]*0.5,-3),"")</calculatedColumnFormula>
    </tableColumn>
    <tableColumn id="13" xr3:uid="{BDB947E2-B577-4226-96C0-F0575685CE92}" name="市町村費" totalsRowFunction="sum" dataDxfId="211" totalsRowDxfId="210"/>
    <tableColumn id="14" xr3:uid="{16A88367-F1EF-4A40-9105-59EBB3F839C5}" name="その他" totalsRowFunction="sum" dataDxfId="209" totalsRowDxfId="208">
      <calculatedColumnFormula>IFERROR(table13[[#This Row],[申請者別合計（円）]]-table13[[#This Row],[県補助]]+table13[[#This Row],[市町村費]],"")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28E6E08-DA66-4426-9057-D61F69247611}" name="table134" displayName="table134" ref="B4:X114" totalsRowCount="1" headerRowDxfId="207" totalsRowDxfId="204" headerRowBorderDxfId="206" tableBorderDxfId="205" totalsRowBorderDxfId="203">
  <autoFilter ref="B4:X113" xr:uid="{C28E6E08-DA66-4426-9057-D61F69247611}"/>
  <sortState xmlns:xlrd2="http://schemas.microsoft.com/office/spreadsheetml/2017/richdata2" ref="B5:S68">
    <sortCondition ref="B4:B68"/>
  </sortState>
  <tableColumns count="23">
    <tableColumn id="1" xr3:uid="{FC82F60D-24AC-4DFE-AF8D-AE62D2F5EC2E}" name="通し_x000a_番号" dataDxfId="202" totalsRowDxfId="201"/>
    <tableColumn id="11" xr3:uid="{7221852A-495D-41E8-ACD1-BEF91101E0A9}" name="事業実施主体名" dataDxfId="200" totalsRowDxfId="199"/>
    <tableColumn id="2" xr3:uid="{FE7A9BFC-9F40-4A5A-8ED1-C4C6F8B28E60}" name="要望者_x000a_（取組主体）名" totalsRowFunction="count" dataDxfId="198" totalsRowDxfId="197"/>
    <tableColumn id="8" xr3:uid="{3D75A0A1-12F4-4097-B2B9-C4B98833AAB0}" name="ハウス_x000a_面積_x000a_（a）" totalsRowFunction="sum" dataDxfId="196" totalsRowDxfId="195" dataCellStyle="桁区切り"/>
    <tableColumn id="15" xr3:uid="{99B51958-28F9-4A8E-805A-A9F67BF47358}" name="品目名" dataDxfId="194" totalsRowDxfId="193"/>
    <tableColumn id="20" xr3:uid="{FD73251D-1574-474E-BCC8-60EFB1870B66}" name="その他_x000a_果樹花きの_x000a_品目名" dataDxfId="192" totalsRowDxfId="191"/>
    <tableColumn id="21" xr3:uid="{B84ABCCB-A319-4C60-BD5E-74452E4D84CF}" name="今回※1_x000a_導入台数" dataDxfId="190" totalsRowDxfId="189"/>
    <tableColumn id="16" xr3:uid="{EF430935-A01A-4283-A3ED-78A18AD13FF3}" name="追加・_x000a_更新・新規" dataDxfId="188" totalsRowDxfId="187" dataCellStyle="桁区切り"/>
    <tableColumn id="10" xr3:uid="{B76F8432-7DEB-46C7-BDB8-46D5B2C6B01C}" name="追加又は更新の場合※2_x000a_既存保有台数" dataDxfId="186" totalsRowDxfId="185"/>
    <tableColumn id="3" xr3:uid="{B51C0036-F84A-41E0-B182-B9C7A92B4E54}" name="更新の場合※3_x000a_経過年数" dataDxfId="184" totalsRowDxfId="183"/>
    <tableColumn id="4" xr3:uid="{4A181715-0444-403D-8F23-A7C6D3744BB7}" name="取組内容_x000a_（型式・規格）" dataDxfId="182" totalsRowDxfId="181"/>
    <tableColumn id="18" xr3:uid="{3FF70C1F-E48D-4CEC-BF89-0FE050AB0AC9}" name="単価（円）" dataDxfId="180" totalsRowDxfId="179" dataCellStyle="桁区切り"/>
    <tableColumn id="19" xr3:uid="{DFA12054-16BF-413F-9345-E702DD532FEE}" name="数量" dataDxfId="178" totalsRowDxfId="177"/>
    <tableColumn id="5" xr3:uid="{D5167D1A-8F1C-4624-A807-0B276901C650}" name="事業費（円）_x000a_税抜" totalsRowFunction="sum" dataDxfId="176" totalsRowDxfId="175" dataCellStyle="桁区切り">
      <calculatedColumnFormula>table134[[#This Row],[単価（円）]]*table134[[#This Row],[数量]]</calculatedColumnFormula>
    </tableColumn>
    <tableColumn id="17" xr3:uid="{288030D3-A0A7-492F-BDC5-1A908BE6C7D3}" name="事業費（円）_x000a_税込" totalsRowFunction="sum" dataDxfId="174" totalsRowDxfId="173" dataCellStyle="桁区切り">
      <calculatedColumnFormula>table134[[#This Row],[事業費（円）
税抜]]*1.1</calculatedColumnFormula>
    </tableColumn>
    <tableColumn id="6" xr3:uid="{FDAE74EA-9928-47BB-8537-06DF77D1D302}" name="備考" dataDxfId="172" totalsRowDxfId="171"/>
    <tableColumn id="23" xr3:uid="{F06D37A5-51FD-49F9-A885-DC99501FF3BC}" name="要望者_x000a_（取組主体）名2" dataDxfId="170" totalsRowDxfId="169">
      <calculatedColumnFormula>table134[[#This Row],[要望者
（取組主体）名]]</calculatedColumnFormula>
    </tableColumn>
    <tableColumn id="7" xr3:uid="{B179CBE6-F8B3-462D-9CEB-31D9283408A5}" name="申請者面積合計（a）" totalsRowFunction="sum" dataDxfId="168" totalsRowDxfId="167" dataCellStyle="桁区切り">
      <calculatedColumnFormula>IF(COUNTIF($D$5:D5,D5)&gt;=2,"",SUMIF($D:$D,D5,$E:$E))</calculatedColumnFormula>
    </tableColumn>
    <tableColumn id="9" xr3:uid="{901F8538-9DDF-47D1-AD1C-00AE68167FB5}" name="申請者別合計（円）" totalsRowFunction="sum" dataDxfId="166" totalsRowDxfId="165" dataCellStyle="桁区切り">
      <calculatedColumnFormula>IF(COUNTIF($D$5:D5,D5)&gt;=2,"",SUMIF($D:$D,D5,$P:$P))</calculatedColumnFormula>
    </tableColumn>
    <tableColumn id="22" xr3:uid="{AA27110C-0BB9-49DD-9915-584BC477EE45}" name="税込み" totalsRowFunction="sum" dataDxfId="164" totalsRowDxfId="163" dataCellStyle="桁区切り">
      <calculatedColumnFormula>IFERROR(ROUNDDOWN(table134[[#This Row],[申請者別合計（円）]]*1.1,0),"")</calculatedColumnFormula>
    </tableColumn>
    <tableColumn id="12" xr3:uid="{7830446C-BB7C-47C9-BF60-690B681BED76}" name="県補助" totalsRowFunction="sum" dataDxfId="162" totalsRowDxfId="161" dataCellStyle="桁区切り">
      <calculatedColumnFormula>IFERROR(ROUNDDOWN(table134[[#This Row],[申請者別合計（円）]]*0.5,-3),"")</calculatedColumnFormula>
    </tableColumn>
    <tableColumn id="13" xr3:uid="{D17D8EC7-BCD6-4876-809D-6B345F9DAD87}" name="市町村費等" totalsRowFunction="sum" dataDxfId="160" totalsRowDxfId="159"/>
    <tableColumn id="14" xr3:uid="{D2CAA24E-BD32-44AD-80AD-7FF0BCA0336B}" name="その他" totalsRowFunction="sum" dataDxfId="158" totalsRowDxfId="157">
      <calculatedColumnFormula>IFERROR(table134[[#This Row],[申請者別合計（円）]]-table134[[#This Row],[県補助]]+table134[[#This Row],[市町村費等]],"")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6E4969B-314E-403E-8479-3402DAF0C3EB}" name="table1346" displayName="table1346" ref="B4:V113" totalsRowCount="1" headerRowDxfId="156" totalsRowDxfId="153" headerRowBorderDxfId="155" tableBorderDxfId="154" totalsRowBorderDxfId="152">
  <autoFilter ref="B4:V112" xr:uid="{A6E4969B-314E-403E-8479-3402DAF0C3EB}"/>
  <sortState xmlns:xlrd2="http://schemas.microsoft.com/office/spreadsheetml/2017/richdata2" ref="B5:Q68">
    <sortCondition ref="B4:B68"/>
  </sortState>
  <tableColumns count="21">
    <tableColumn id="1" xr3:uid="{2C874539-82DE-45B2-B34B-48AD6008C76F}" name="通し_x000a_番号" dataDxfId="151" totalsRowDxfId="150"/>
    <tableColumn id="11" xr3:uid="{583ADA7B-31E5-4CB4-824F-82D23D7042D7}" name="事業実施主体名" dataDxfId="149" totalsRowDxfId="148"/>
    <tableColumn id="2" xr3:uid="{992B510E-5EEC-4180-8CF7-749FAF0687D4}" name="要望者_x000a_（取組主体）名" totalsRowFunction="count" dataDxfId="147" totalsRowDxfId="146" dataCellStyle="桁区切り"/>
    <tableColumn id="8" xr3:uid="{C20B780A-A187-4943-9A6E-DBB5EA88DDB8}" name="ハウス_x000a_面積_x000a_（a）" totalsRowFunction="sum" dataDxfId="145" totalsRowDxfId="144" dataCellStyle="桁区切り"/>
    <tableColumn id="16" xr3:uid="{0D5F0704-600E-457F-B2AB-93D36067E148}" name="新規・追加" dataDxfId="143" totalsRowDxfId="142"/>
    <tableColumn id="3" xr3:uid="{6D9A3ADF-C781-4D3B-91D8-F2536F991B61}" name="更新の場合_x000a_経過年数" dataDxfId="141" totalsRowDxfId="140"/>
    <tableColumn id="4" xr3:uid="{7024F81D-1091-464B-9067-D8646EF5329F}" name="取組内容_x000a_（型式・規格）" dataDxfId="139" totalsRowDxfId="138"/>
    <tableColumn id="18" xr3:uid="{29C507B0-8196-4B97-AFDC-AA8C3E74F6BC}" name="パイプハウス_x000a_単価（円）" totalsRowFunction="count" dataDxfId="137" totalsRowDxfId="136"/>
    <tableColumn id="19" xr3:uid="{99F4322F-8A07-4098-B99F-973C46DF2F48}" name="ハウス_x000a_数量" dataDxfId="135" totalsRowDxfId="134"/>
    <tableColumn id="25" xr3:uid="{E7543E83-072B-4A10-9673-6386028EBCC0}" name="ベンチ_x000a_単価（円）" totalsRowFunction="custom" dataDxfId="133" totalsRowDxfId="132" dataCellStyle="桁区切り">
      <totalsRowFormula>SUBTOTAL(103,table1346[パイプハウス
単価（円）])</totalsRowFormula>
    </tableColumn>
    <tableColumn id="26" xr3:uid="{86E4B35E-2ECC-484E-87D1-BB6E38B689C5}" name="ベンチ_x000a_数量" dataDxfId="131" totalsRowDxfId="130"/>
    <tableColumn id="5" xr3:uid="{9AABE56B-39FA-461E-8A39-8F2A24A8A95B}" name="事業費（円）_x000a_税抜" totalsRowFunction="sum" dataDxfId="129" totalsRowDxfId="128" dataCellStyle="桁区切り">
      <calculatedColumnFormula>table1346[[#This Row],[パイプハウス
単価（円）]]*table1346[[#This Row],[ハウス
数量]]+table1346[[#This Row],[ベンチ
単価（円）]]*table1346[[#This Row],[ベンチ
数量]]</calculatedColumnFormula>
    </tableColumn>
    <tableColumn id="15" xr3:uid="{1298619F-DE08-4F85-B482-01C5D3A6F5D9}" name="事業費（円）_x000a_税込" totalsRowFunction="sum" dataDxfId="127" totalsRowDxfId="126">
      <calculatedColumnFormula>table1346[[#This Row],[事業費（円）
税抜]]*1.1</calculatedColumnFormula>
    </tableColumn>
    <tableColumn id="6" xr3:uid="{DA104771-647F-4CEB-8719-21D7ED4DC496}" name="備考" dataDxfId="125" totalsRowDxfId="124"/>
    <tableColumn id="10" xr3:uid="{DF2516E1-546D-42D7-A9BF-A2FE93E2C8B4}" name="要望者_x000a_（取組主体）名2" dataDxfId="123" totalsRowDxfId="122">
      <calculatedColumnFormula>table1346[[#This Row],[要望者
（取組主体）名]]</calculatedColumnFormula>
    </tableColumn>
    <tableColumn id="7" xr3:uid="{5DD28341-E8A0-4D66-9290-25E1E3994E34}" name="申請者面積合計（a）" totalsRowFunction="sum" dataDxfId="121" totalsRowDxfId="120">
      <calculatedColumnFormula>IF(COUNTIF($D$5:D5,D5)&gt;=2,"",SUMIF($D:$D,D5,$E:$E))</calculatedColumnFormula>
    </tableColumn>
    <tableColumn id="9" xr3:uid="{94BE58B8-5CF1-4742-BD85-86F684A46479}" name="申請者別合計（円）" totalsRowFunction="sum" dataDxfId="119" totalsRowDxfId="118" dataCellStyle="桁区切り">
      <calculatedColumnFormula>IF(COUNTIF($D$5:D5,D5)&gt;=2,"",SUMIF($D:$D,D5,$M:$M))</calculatedColumnFormula>
    </tableColumn>
    <tableColumn id="24" xr3:uid="{D7A0C76C-033F-44A1-80EE-3F9B9DCD19F9}" name="税込み" totalsRowFunction="sum" dataDxfId="117" totalsRowDxfId="116" dataCellStyle="桁区切り">
      <calculatedColumnFormula>table1346[[#This Row],[申請者別合計（円）]]*1.1</calculatedColumnFormula>
    </tableColumn>
    <tableColumn id="12" xr3:uid="{E8C7940F-4AB7-421C-8EFF-1426622C529C}" name="県補助" totalsRowFunction="sum" dataDxfId="115" totalsRowDxfId="114" dataCellStyle="桁区切り">
      <calculatedColumnFormula>IFERROR(ROUNDDOWN(table1346[[#This Row],[申請者別合計（円）]]*0.5,-3),"")</calculatedColumnFormula>
    </tableColumn>
    <tableColumn id="13" xr3:uid="{345CD2FA-31B4-4661-AF6E-AC2E4E106509}" name="市町村費" totalsRowFunction="sum" dataDxfId="113" totalsRowDxfId="112"/>
    <tableColumn id="14" xr3:uid="{C41EC141-FA25-4A90-A0F8-764AAB8EDCD8}" name="その他" totalsRowFunction="custom" dataDxfId="111" totalsRowDxfId="110">
      <calculatedColumnFormula>IFERROR(table1346[[#This Row],[申請者別合計（円）]]-table1346[[#This Row],[県補助]]+table1346[[#This Row],[市町村費]],"")</calculatedColumnFormula>
      <totalsRowFormula>SUBTOTAL(109,table1346[市町村費])</totalsRow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0D93F7F-FF60-4A15-A898-0D916D4FB1BE}" name="table1345" displayName="table1345" ref="B4:T113" totalsRowCount="1" headerRowDxfId="109" totalsRowDxfId="106" headerRowBorderDxfId="108" tableBorderDxfId="107" totalsRowBorderDxfId="105">
  <autoFilter ref="B4:T112" xr:uid="{B0D93F7F-FF60-4A15-A898-0D916D4FB1BE}"/>
  <sortState xmlns:xlrd2="http://schemas.microsoft.com/office/spreadsheetml/2017/richdata2" ref="B5:O68">
    <sortCondition ref="B4:B68"/>
  </sortState>
  <tableColumns count="19">
    <tableColumn id="1" xr3:uid="{A8D8B95C-02C5-4C27-BE7B-010A260FBEFE}" name="通し_x000a_番号" dataDxfId="104" totalsRowDxfId="103" dataCellStyle="桁区切り"/>
    <tableColumn id="11" xr3:uid="{1809C089-9E09-4605-BAF8-6F1D4C3D01F9}" name="事業実施主体名" dataDxfId="102" totalsRowDxfId="101" dataCellStyle="桁区切り"/>
    <tableColumn id="2" xr3:uid="{EDD40511-E76A-411C-9281-448E2188B529}" name="要望者_x000a_（取組主体）名" totalsRowFunction="count" dataDxfId="100" totalsRowDxfId="99" dataCellStyle="桁区切り"/>
    <tableColumn id="8" xr3:uid="{17F5A2A4-797C-48E1-B3CA-9A184385A5F4}" name="ハウス_x000a_面積_x000a_（a）" totalsRowFunction="sum" dataDxfId="98" totalsRowDxfId="97" dataCellStyle="桁区切り"/>
    <tableColumn id="16" xr3:uid="{A246E2A6-2EEF-47B7-AFAA-57B6542FC96F}" name="新規・更新" dataDxfId="96" totalsRowDxfId="95" dataCellStyle="桁区切り"/>
    <tableColumn id="3" xr3:uid="{000E2E60-CC85-4A29-8A0F-892468F9C2ED}" name="更新の場合_x000a_経過年数" dataDxfId="94" totalsRowDxfId="93" dataCellStyle="桁区切り"/>
    <tableColumn id="4" xr3:uid="{222B37CB-B21F-426A-9EF0-F12EFB552D16}" name="取組内容_x000a_（型式・規格）" dataDxfId="92" totalsRowDxfId="91" dataCellStyle="桁区切り"/>
    <tableColumn id="18" xr3:uid="{0E4C17D6-CC0E-4CBA-9DAC-E5FDE07DF08E}" name="単価（円）" dataDxfId="90" totalsRowDxfId="89" dataCellStyle="桁区切り"/>
    <tableColumn id="19" xr3:uid="{68245059-309A-469A-BB30-1A281EBD21A6}" name="数量" dataDxfId="88" totalsRowDxfId="87" dataCellStyle="桁区切り"/>
    <tableColumn id="5" xr3:uid="{66060012-6665-40D7-B5B1-8B0BDD6BDBB7}" name="事業費（円）_x000a_税抜" totalsRowFunction="sum" dataDxfId="86" totalsRowDxfId="85" dataCellStyle="桁区切り">
      <calculatedColumnFormula>table1345[[#This Row],[単価（円）]]*table1345[[#This Row],[数量]]</calculatedColumnFormula>
    </tableColumn>
    <tableColumn id="15" xr3:uid="{5090A4E0-08EA-4EA4-AB30-317D3D13B854}" name="事業費（円）_x000a_税込" totalsRowFunction="sum" dataDxfId="84" totalsRowDxfId="83" dataCellStyle="桁区切り">
      <calculatedColumnFormula>table1345[[#This Row],[事業費（円）
税抜]]*1.1</calculatedColumnFormula>
    </tableColumn>
    <tableColumn id="6" xr3:uid="{1FDDB7DC-E0D3-4A4B-A12F-E9E458DE7816}" name="備考" dataDxfId="82" totalsRowDxfId="81"/>
    <tableColumn id="10" xr3:uid="{A7047C0A-976F-42AF-BD3E-5016FD28C3A1}" name="要望者_x000a_（取組主体）名2" dataDxfId="80" totalsRowDxfId="79">
      <calculatedColumnFormula>table1345[[#This Row],[要望者
（取組主体）名]]</calculatedColumnFormula>
    </tableColumn>
    <tableColumn id="7" xr3:uid="{93192EBA-7E04-4574-B813-9321849AA428}" name="申請者面積合計（a）" totalsRowFunction="sum" dataDxfId="78" totalsRowDxfId="77">
      <calculatedColumnFormula>IF(COUNTIF($D$5:D5,D5)&gt;=2,"",SUMIF($D:$D,D5,$E:$E))</calculatedColumnFormula>
    </tableColumn>
    <tableColumn id="9" xr3:uid="{2BB7A6C5-079E-4A6A-A66B-C19B65EDF46C}" name="申請者別合計（円）" totalsRowFunction="sum" dataDxfId="76" totalsRowDxfId="75" dataCellStyle="桁区切り">
      <calculatedColumnFormula>IF(COUNTIF($D$5:D5,D5)&gt;=2,"",SUMIF($D:$D,D5,$K:$K))</calculatedColumnFormula>
    </tableColumn>
    <tableColumn id="22" xr3:uid="{E1B56739-2419-4870-9998-4B8FF5D05252}" name="税込み" totalsRowFunction="sum" dataDxfId="74" totalsRowDxfId="73" dataCellStyle="桁区切り">
      <calculatedColumnFormula>IFERROR(ROUNDDOWN(table1345[[#This Row],[申請者別合計（円）]]*1.1,0),"")</calculatedColumnFormula>
    </tableColumn>
    <tableColumn id="12" xr3:uid="{0BFE9B07-6B36-43D0-BF7A-C9F4CD836B1C}" name="県補助" totalsRowFunction="sum" dataDxfId="72" totalsRowDxfId="71" dataCellStyle="桁区切り">
      <calculatedColumnFormula>IFERROR(ROUNDDOWN(table1345[[#This Row],[申請者別合計（円）]]*0.5,-3),"")</calculatedColumnFormula>
    </tableColumn>
    <tableColumn id="13" xr3:uid="{D3AFA12E-0EB3-4AA8-A516-093BEC2CB0CF}" name="市町村費" totalsRowFunction="sum" dataDxfId="70" totalsRowDxfId="69"/>
    <tableColumn id="14" xr3:uid="{A5FA288B-5049-4579-B9DD-97D6E268C977}" name="その他" totalsRowFunction="sum" dataDxfId="68" totalsRowDxfId="67">
      <calculatedColumnFormula>IFERROR(table1345[[#This Row],[申請者別合計（円）]]-table1345[[#This Row],[県補助]]+table1345[[#This Row],[市町村費]],"")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C1F4B53-1A90-4CE9-A6D2-C0A59A2DEA81}" name="table1347" displayName="table1347" ref="B4:U113" totalsRowCount="1" headerRowDxfId="66" totalsRowDxfId="63" headerRowBorderDxfId="65" tableBorderDxfId="64" totalsRowBorderDxfId="62">
  <autoFilter ref="B4:U112" xr:uid="{4C1F4B53-1A90-4CE9-A6D2-C0A59A2DEA81}"/>
  <sortState xmlns:xlrd2="http://schemas.microsoft.com/office/spreadsheetml/2017/richdata2" ref="B5:P68">
    <sortCondition ref="B4:B68"/>
  </sortState>
  <tableColumns count="20">
    <tableColumn id="1" xr3:uid="{6CF3F561-9F91-4998-AB1F-0E2B756A1CB0}" name="通し_x000a_番号" dataDxfId="61" totalsRowDxfId="60"/>
    <tableColumn id="11" xr3:uid="{AFE0DA7A-4435-49D5-B465-F4594F7AA2EF}" name="事業実施主体名" dataDxfId="59" totalsRowDxfId="58"/>
    <tableColumn id="2" xr3:uid="{8E4F8877-59CA-409A-B22A-446E9A124331}" name="要望者_x000a_（取組主体）名" totalsRowFunction="count" dataDxfId="57" totalsRowDxfId="56"/>
    <tableColumn id="8" xr3:uid="{DFD0119B-3014-4EE6-92A6-BC4C4BAB5926}" name="露地から転換する_x000a_（導入するハウス）_x000a_面積（a）" totalsRowFunction="sum" dataDxfId="55" totalsRowDxfId="54"/>
    <tableColumn id="15" xr3:uid="{19AE05F0-9DE6-4804-AF78-12D227E2DC8E}" name="品目名" dataDxfId="53" totalsRowDxfId="52"/>
    <tableColumn id="20" xr3:uid="{0F167FCD-BFAE-49EC-8D94-858A80E77F6B}" name="その他_x000a_品目名※１" dataDxfId="51" totalsRowDxfId="50"/>
    <tableColumn id="16" xr3:uid="{75767537-4DF8-4101-A380-D45A1E33AEF8}" name="過去の出荷実績を証明する書類※2" dataDxfId="49" totalsRowDxfId="48"/>
    <tableColumn id="4" xr3:uid="{42558E69-E202-4FCF-A1D4-545D86B7B82E}" name="取組内容" dataDxfId="47" totalsRowDxfId="46"/>
    <tableColumn id="18" xr3:uid="{825E7AD3-C8AC-480D-8AF7-4186EDE977FE}" name="ハウス資材単価（円）_x000a_税抜" dataDxfId="45" totalsRowDxfId="44"/>
    <tableColumn id="19" xr3:uid="{89958D39-DC32-4FF7-B610-FEE791C72440}" name="数量" dataDxfId="43" totalsRowDxfId="42"/>
    <tableColumn id="5" xr3:uid="{B4E392AB-9498-4239-B4DD-B0BDF3CD0B10}" name="事業費（円）_x000a_税抜" totalsRowFunction="sum" dataDxfId="41" totalsRowDxfId="40" dataCellStyle="桁区切り">
      <calculatedColumnFormula>table1347[[#This Row],[ハウス資材単価（円）
税抜]]*table1347[[#This Row],[数量]]</calculatedColumnFormula>
    </tableColumn>
    <tableColumn id="3" xr3:uid="{9E8D20FE-957C-4989-B33E-15632878F533}" name="事業費（円）_x000a_税込" totalsRowFunction="sum" dataDxfId="39" totalsRowDxfId="38">
      <calculatedColumnFormula>table1347[[#This Row],[事業費（円）
税抜]]*1.1</calculatedColumnFormula>
    </tableColumn>
    <tableColumn id="6" xr3:uid="{D1872D4B-65D6-4F25-B795-909BD5DA5AEB}" name="備考" dataDxfId="37" totalsRowDxfId="36"/>
    <tableColumn id="10" xr3:uid="{A6B3B131-C25D-4459-A48C-48B87C8939B9}" name="要望者_x000a_（取組主体）名2" dataDxfId="35" totalsRowDxfId="34">
      <calculatedColumnFormula>table1347[[#This Row],[要望者
（取組主体）名]]</calculatedColumnFormula>
    </tableColumn>
    <tableColumn id="7" xr3:uid="{27172DE6-2538-42BA-884B-55530620383C}" name="申請者面積合計（a）" totalsRowFunction="sum" dataDxfId="33" totalsRowDxfId="32">
      <calculatedColumnFormula>IF(COUNTIF($D$5:D5,D5)&gt;=2,"",SUMIF($D:$D,D5,$E:$E))</calculatedColumnFormula>
    </tableColumn>
    <tableColumn id="9" xr3:uid="{7C953CED-CCE4-434C-83CF-D69AC86E3B62}" name="申請者別合計（円）" totalsRowFunction="sum" dataDxfId="31" totalsRowDxfId="30" dataCellStyle="桁区切り">
      <calculatedColumnFormula>IF(COUNTIF($D$5:D5,D5)&gt;=2,"",SUMIF($D:$D,D5,$L:$L))</calculatedColumnFormula>
    </tableColumn>
    <tableColumn id="22" xr3:uid="{C4FD7D4B-BAAC-4858-BEEA-841D644A9460}" name="税込み" totalsRowFunction="sum" dataDxfId="29" totalsRowDxfId="28" dataCellStyle="桁区切り">
      <calculatedColumnFormula>table1347[[#This Row],[申請者別合計（円）]]*1.1</calculatedColumnFormula>
    </tableColumn>
    <tableColumn id="12" xr3:uid="{62BA0309-2DD6-4215-A017-E9B9BFF84A7C}" name="県補助" totalsRowFunction="sum" dataDxfId="27" totalsRowDxfId="26" dataCellStyle="桁区切り">
      <calculatedColumnFormula>IFERROR(ROUNDDOWN(table1347[[#This Row],[申請者別合計（円）]]*0.5,-3),"")</calculatedColumnFormula>
    </tableColumn>
    <tableColumn id="13" xr3:uid="{A391FEAC-12B4-4998-934D-34C56F9F0425}" name="市町村費" totalsRowFunction="sum" dataDxfId="25" totalsRowDxfId="24"/>
    <tableColumn id="14" xr3:uid="{6A12F77D-1689-448A-8898-3C3A3DCA08CE}" name="その他" totalsRowFunction="sum" dataDxfId="23" totalsRowDxfId="22">
      <calculatedColumnFormula>IFERROR(table1347[[#This Row],[申請者別合計（円）]]-table1347[[#This Row],[県補助]]+table1347[[#This Row],[市町村費]],"")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A115"/>
  <sheetViews>
    <sheetView view="pageBreakPreview" topLeftCell="A3" zoomScaleNormal="100" zoomScaleSheetLayoutView="100" workbookViewId="0">
      <selection activeCell="F127" sqref="F127"/>
    </sheetView>
  </sheetViews>
  <sheetFormatPr defaultRowHeight="13.5" x14ac:dyDescent="0.15"/>
  <cols>
    <col min="2" max="2" width="6.25" customWidth="1"/>
    <col min="3" max="3" width="11.125" customWidth="1"/>
    <col min="4" max="4" width="15.25" style="8" customWidth="1"/>
    <col min="5" max="5" width="10.125" style="8" customWidth="1"/>
    <col min="6" max="6" width="7.25" style="23" customWidth="1"/>
    <col min="7" max="7" width="9" customWidth="1"/>
    <col min="8" max="8" width="11" customWidth="1"/>
    <col min="9" max="9" width="13.375" customWidth="1"/>
    <col min="10" max="10" width="16.625" customWidth="1"/>
    <col min="11" max="11" width="12.875" customWidth="1"/>
    <col min="12" max="12" width="7.75" customWidth="1"/>
    <col min="13" max="13" width="12.125" customWidth="1"/>
    <col min="14" max="15" width="12.875" customWidth="1"/>
    <col min="16" max="17" width="10.5" customWidth="1"/>
    <col min="18" max="18" width="9.375" style="8" bestFit="1" customWidth="1"/>
    <col min="19" max="20" width="11.625" bestFit="1" customWidth="1"/>
    <col min="21" max="21" width="10.5" bestFit="1" customWidth="1"/>
    <col min="23" max="23" width="10.5" bestFit="1" customWidth="1"/>
    <col min="24" max="24" width="10.375" customWidth="1"/>
    <col min="25" max="25" width="9.25" style="8" bestFit="1" customWidth="1"/>
  </cols>
  <sheetData>
    <row r="1" spans="2:27" x14ac:dyDescent="0.15">
      <c r="B1" s="21" t="s">
        <v>53</v>
      </c>
      <c r="Q1" s="8" t="s">
        <v>123</v>
      </c>
    </row>
    <row r="3" spans="2:27" ht="14.25" x14ac:dyDescent="0.15">
      <c r="B3" s="22" t="s">
        <v>58</v>
      </c>
      <c r="M3" t="s">
        <v>89</v>
      </c>
      <c r="N3" t="s">
        <v>89</v>
      </c>
      <c r="Q3" t="s">
        <v>44</v>
      </c>
      <c r="S3" t="s">
        <v>46</v>
      </c>
    </row>
    <row r="4" spans="2:27" ht="40.5" x14ac:dyDescent="0.15">
      <c r="B4" s="3" t="s">
        <v>39</v>
      </c>
      <c r="C4" s="3" t="s">
        <v>6</v>
      </c>
      <c r="D4" s="19" t="s">
        <v>48</v>
      </c>
      <c r="E4" s="19" t="s">
        <v>3</v>
      </c>
      <c r="F4" s="31" t="s">
        <v>51</v>
      </c>
      <c r="G4" s="20" t="s">
        <v>111</v>
      </c>
      <c r="H4" s="6" t="s">
        <v>10</v>
      </c>
      <c r="I4" s="20" t="s">
        <v>113</v>
      </c>
      <c r="J4" s="15" t="s">
        <v>42</v>
      </c>
      <c r="K4" s="15" t="s">
        <v>73</v>
      </c>
      <c r="L4" s="15" t="s">
        <v>72</v>
      </c>
      <c r="M4" s="6" t="s">
        <v>45</v>
      </c>
      <c r="N4" s="6" t="s">
        <v>47</v>
      </c>
      <c r="O4" s="6" t="s">
        <v>77</v>
      </c>
      <c r="P4" s="6" t="s">
        <v>4</v>
      </c>
      <c r="Q4" s="19" t="s">
        <v>120</v>
      </c>
      <c r="R4" s="17" t="s">
        <v>34</v>
      </c>
      <c r="S4" s="6" t="s">
        <v>5</v>
      </c>
      <c r="T4" s="6" t="s">
        <v>33</v>
      </c>
      <c r="U4" s="10" t="s">
        <v>0</v>
      </c>
      <c r="V4" s="7" t="s">
        <v>2</v>
      </c>
      <c r="W4" s="7" t="s">
        <v>1</v>
      </c>
      <c r="Y4"/>
      <c r="Z4" s="9"/>
      <c r="AA4" s="11"/>
    </row>
    <row r="5" spans="2:27" x14ac:dyDescent="0.15">
      <c r="B5" s="12" t="s">
        <v>84</v>
      </c>
      <c r="C5" s="12" t="s">
        <v>54</v>
      </c>
      <c r="D5" s="12" t="s">
        <v>55</v>
      </c>
      <c r="E5" s="13">
        <v>16</v>
      </c>
      <c r="F5" s="24" t="s">
        <v>57</v>
      </c>
      <c r="G5" s="13">
        <v>24</v>
      </c>
      <c r="H5" s="13" t="s">
        <v>9</v>
      </c>
      <c r="I5" s="13" t="s">
        <v>41</v>
      </c>
      <c r="J5" s="13" t="s">
        <v>40</v>
      </c>
      <c r="K5" s="13">
        <v>5000000</v>
      </c>
      <c r="L5" s="13">
        <v>1</v>
      </c>
      <c r="M5" s="13">
        <f>table1[[#This Row],[単価（円）]]*table1[[#This Row],[数量]]</f>
        <v>5000000</v>
      </c>
      <c r="N5" s="13">
        <f>table1[[#This Row],[事業費（円）
税抜]]*1.1</f>
        <v>5500000</v>
      </c>
      <c r="O5" s="13" t="s">
        <v>31</v>
      </c>
      <c r="P5" s="1"/>
      <c r="Q5" s="1" t="str">
        <f>table1[[#This Row],[要望者
（取組主体）名]]</f>
        <v>宮崎　A</v>
      </c>
      <c r="R5" s="5">
        <f>IF(COUNTIF($D$5:D5,D5)&gt;=2,"",SUMIF($D:$D,D5,$E:$E))</f>
        <v>16</v>
      </c>
      <c r="S5" s="2">
        <f>IF(COUNTIF($D$5:D5,D5)&gt;=2,"",SUMIF($D:$D,D5,$M:$M))</f>
        <v>5000000</v>
      </c>
      <c r="T5" s="2">
        <f>IFERROR(ROUNDDOWN(table1[[#This Row],[申請者別合計（円）]]*1.1,0),"")</f>
        <v>5500000</v>
      </c>
      <c r="U5" s="2">
        <f>IFERROR(ROUNDDOWN(table1[[#This Row],[申請者別合計（円）]]*0.5,-3),"")</f>
        <v>2500000</v>
      </c>
      <c r="V5" s="1"/>
      <c r="W5" s="4">
        <f>IFERROR(table1[[#This Row],[申請者別合計（円）]]-table1[[#This Row],[県補助]]+table1[[#This Row],[市町村費]],"")</f>
        <v>2500000</v>
      </c>
      <c r="Y5"/>
      <c r="AA5" s="8"/>
    </row>
    <row r="6" spans="2:27" x14ac:dyDescent="0.15">
      <c r="B6" s="12" t="s">
        <v>85</v>
      </c>
      <c r="C6" s="12" t="s">
        <v>86</v>
      </c>
      <c r="D6" s="12" t="s">
        <v>68</v>
      </c>
      <c r="E6" s="13">
        <v>20</v>
      </c>
      <c r="F6" s="24" t="s">
        <v>61</v>
      </c>
      <c r="G6" s="13">
        <v>30</v>
      </c>
      <c r="H6" s="13" t="s">
        <v>14</v>
      </c>
      <c r="I6" s="13" t="s">
        <v>76</v>
      </c>
      <c r="J6" s="13" t="s">
        <v>62</v>
      </c>
      <c r="K6" s="13">
        <v>10000000</v>
      </c>
      <c r="L6" s="13">
        <v>1</v>
      </c>
      <c r="M6" s="13">
        <f>table1[[#This Row],[単価（円）]]*table1[[#This Row],[数量]]</f>
        <v>10000000</v>
      </c>
      <c r="N6" s="13">
        <f>table1[[#This Row],[事業費（円）
税抜]]*1.1</f>
        <v>11000000</v>
      </c>
      <c r="O6" s="13" t="s">
        <v>31</v>
      </c>
      <c r="P6" s="1"/>
      <c r="Q6" s="1" t="str">
        <f>table1[[#This Row],[要望者
（取組主体）名]]</f>
        <v>宮崎　B</v>
      </c>
      <c r="R6" s="5">
        <f>IF(COUNTIF($D$5:D6,D6)&gt;=2,"",SUMIF($D:$D,D6,$E:$E))</f>
        <v>20</v>
      </c>
      <c r="S6" s="2">
        <f>IF(COUNTIF($D$5:D6,D6)&gt;=2,"",SUMIF($D:$D,D6,$M:$M))</f>
        <v>10000000</v>
      </c>
      <c r="T6" s="2">
        <f>IFERROR(ROUNDDOWN(table1[[#This Row],[申請者別合計（円）]]*1.1,0),"")</f>
        <v>11000000</v>
      </c>
      <c r="U6" s="2">
        <f>IFERROR(ROUNDDOWN(table1[[#This Row],[申請者別合計（円）]]*0.5,-3),"")</f>
        <v>5000000</v>
      </c>
      <c r="V6" s="1"/>
      <c r="W6" s="4">
        <f>IFERROR(table1[[#This Row],[申請者別合計（円）]]-table1[[#This Row],[県補助]]+table1[[#This Row],[市町村費]],"")</f>
        <v>5000000</v>
      </c>
      <c r="Y6"/>
      <c r="AA6" s="8"/>
    </row>
    <row r="7" spans="2:27" x14ac:dyDescent="0.15">
      <c r="B7" s="12">
        <v>1</v>
      </c>
      <c r="C7" s="13"/>
      <c r="D7" s="13"/>
      <c r="E7" s="13"/>
      <c r="F7" s="24"/>
      <c r="G7" s="13"/>
      <c r="H7" s="13"/>
      <c r="I7" s="13"/>
      <c r="J7" s="13"/>
      <c r="K7" s="13"/>
      <c r="L7" s="13"/>
      <c r="M7" s="13">
        <f>table1[[#This Row],[単価（円）]]*table1[[#This Row],[数量]]</f>
        <v>0</v>
      </c>
      <c r="N7" s="13">
        <f>table1[[#This Row],[事業費（円）
税抜]]*1.1</f>
        <v>0</v>
      </c>
      <c r="O7" s="13"/>
      <c r="P7" s="1"/>
      <c r="Q7" s="1">
        <f>table1[[#This Row],[要望者
（取組主体）名]]</f>
        <v>0</v>
      </c>
      <c r="R7" s="5">
        <f>IF(COUNTIF($D$5:D7,D7)&gt;=2,"",SUMIF($D:$D,D7,$E:$E))</f>
        <v>0</v>
      </c>
      <c r="S7" s="2">
        <f>IF(COUNTIF($D$5:D7,D7)&gt;=2,"",SUMIF($D:$D,D7,$M:$M))</f>
        <v>0</v>
      </c>
      <c r="T7" s="2">
        <f>IFERROR(ROUNDDOWN(table1[[#This Row],[申請者別合計（円）]]*1.1,0),"")</f>
        <v>0</v>
      </c>
      <c r="U7" s="2">
        <f>IFERROR(ROUNDDOWN(table1[[#This Row],[申請者別合計（円）]]*0.5,-3),"")</f>
        <v>0</v>
      </c>
      <c r="V7" s="1"/>
      <c r="W7" s="4">
        <f>IFERROR(table1[[#This Row],[申請者別合計（円）]]-table1[[#This Row],[県補助]]+table1[[#This Row],[市町村費]],"")</f>
        <v>0</v>
      </c>
      <c r="Y7"/>
      <c r="AA7" s="8"/>
    </row>
    <row r="8" spans="2:27" x14ac:dyDescent="0.15">
      <c r="B8" s="13">
        <v>2</v>
      </c>
      <c r="C8" s="13"/>
      <c r="D8" s="13"/>
      <c r="E8" s="13"/>
      <c r="F8" s="24"/>
      <c r="G8" s="13"/>
      <c r="H8" s="13"/>
      <c r="I8" s="13"/>
      <c r="J8" s="13"/>
      <c r="K8" s="13"/>
      <c r="L8" s="13"/>
      <c r="M8" s="13">
        <f>table1[[#This Row],[単価（円）]]*table1[[#This Row],[数量]]</f>
        <v>0</v>
      </c>
      <c r="N8" s="13">
        <f>table1[[#This Row],[事業費（円）
税抜]]*1.1</f>
        <v>0</v>
      </c>
      <c r="O8" s="13"/>
      <c r="P8" s="1"/>
      <c r="Q8" s="1">
        <f>table1[[#This Row],[要望者
（取組主体）名]]</f>
        <v>0</v>
      </c>
      <c r="R8" s="5">
        <f>IF(COUNTIF($D$5:D8,D8)&gt;=2,"",SUMIF($D:$D,D8,$E:$E))</f>
        <v>0</v>
      </c>
      <c r="S8" s="2">
        <f>IF(COUNTIF($D$5:D8,D8)&gt;=2,"",SUMIF($D:$D,D8,$M:$M))</f>
        <v>0</v>
      </c>
      <c r="T8" s="2">
        <f>IFERROR(ROUNDDOWN(table1[[#This Row],[申請者別合計（円）]]*1.1,0),"")</f>
        <v>0</v>
      </c>
      <c r="U8" s="2">
        <f>IFERROR(ROUNDDOWN(table1[[#This Row],[申請者別合計（円）]]*0.5,-3),"")</f>
        <v>0</v>
      </c>
      <c r="V8" s="1"/>
      <c r="W8" s="4">
        <f>IFERROR(table1[[#This Row],[申請者別合計（円）]]-table1[[#This Row],[県補助]]+table1[[#This Row],[市町村費]],"")</f>
        <v>0</v>
      </c>
      <c r="Y8"/>
      <c r="AA8" s="8"/>
    </row>
    <row r="9" spans="2:27" ht="15" customHeight="1" x14ac:dyDescent="0.15">
      <c r="B9" s="12">
        <v>3</v>
      </c>
      <c r="C9" s="13"/>
      <c r="D9" s="13"/>
      <c r="E9" s="13"/>
      <c r="F9" s="24"/>
      <c r="G9" s="13"/>
      <c r="H9" s="13"/>
      <c r="I9" s="13"/>
      <c r="J9" s="13"/>
      <c r="K9" s="13"/>
      <c r="L9" s="13"/>
      <c r="M9" s="13">
        <f>table1[[#This Row],[単価（円）]]*table1[[#This Row],[数量]]</f>
        <v>0</v>
      </c>
      <c r="N9" s="13">
        <f>table1[[#This Row],[事業費（円）
税抜]]*1.1</f>
        <v>0</v>
      </c>
      <c r="O9" s="13"/>
      <c r="P9" s="1"/>
      <c r="Q9" s="1">
        <f>table1[[#This Row],[要望者
（取組主体）名]]</f>
        <v>0</v>
      </c>
      <c r="R9" s="5">
        <f>IF(COUNTIF($D$5:D9,D9)&gt;=2,"",SUMIF($D:$D,D9,$E:$E))</f>
        <v>0</v>
      </c>
      <c r="S9" s="2">
        <f>IF(COUNTIF($D$5:D9,D9)&gt;=2,"",SUMIF($D:$D,D9,$M:$M))</f>
        <v>0</v>
      </c>
      <c r="T9" s="2">
        <f>IFERROR(ROUNDDOWN(table1[[#This Row],[申請者別合計（円）]]*1.1,0),"")</f>
        <v>0</v>
      </c>
      <c r="U9" s="2">
        <f>IFERROR(ROUNDDOWN(table1[[#This Row],[申請者別合計（円）]]*0.5,-3),"")</f>
        <v>0</v>
      </c>
      <c r="V9" s="1"/>
      <c r="W9" s="4">
        <f>IFERROR(table1[[#This Row],[申請者別合計（円）]]-table1[[#This Row],[県補助]]+table1[[#This Row],[市町村費]],"")</f>
        <v>0</v>
      </c>
      <c r="Y9"/>
      <c r="AA9" s="8"/>
    </row>
    <row r="10" spans="2:27" ht="15" customHeight="1" x14ac:dyDescent="0.15">
      <c r="B10" s="13">
        <v>4</v>
      </c>
      <c r="C10" s="13"/>
      <c r="D10" s="13"/>
      <c r="E10" s="13"/>
      <c r="F10" s="24"/>
      <c r="G10" s="13"/>
      <c r="H10" s="13"/>
      <c r="I10" s="13"/>
      <c r="J10" s="13"/>
      <c r="K10" s="13"/>
      <c r="L10" s="13"/>
      <c r="M10" s="13">
        <f>table1[[#This Row],[単価（円）]]*table1[[#This Row],[数量]]</f>
        <v>0</v>
      </c>
      <c r="N10" s="13">
        <f>table1[[#This Row],[事業費（円）
税抜]]*1.1</f>
        <v>0</v>
      </c>
      <c r="O10" s="13"/>
      <c r="P10" s="1"/>
      <c r="Q10" s="1">
        <f>table1[[#This Row],[要望者
（取組主体）名]]</f>
        <v>0</v>
      </c>
      <c r="R10" s="5">
        <f>IF(COUNTIF($D$5:D10,D10)&gt;=2,"",SUMIF($D:$D,D10,$E:$E))</f>
        <v>0</v>
      </c>
      <c r="S10" s="2">
        <f>IF(COUNTIF($D$5:D10,D10)&gt;=2,"",SUMIF($D:$D,D10,$M:$M))</f>
        <v>0</v>
      </c>
      <c r="T10" s="2">
        <f>IFERROR(ROUNDDOWN(table1[[#This Row],[申請者別合計（円）]]*1.1,0),"")</f>
        <v>0</v>
      </c>
      <c r="U10" s="2">
        <f>IFERROR(ROUNDDOWN(table1[[#This Row],[申請者別合計（円）]]*0.5,-3),"")</f>
        <v>0</v>
      </c>
      <c r="V10" s="1"/>
      <c r="W10" s="4">
        <f>IFERROR(table1[[#This Row],[申請者別合計（円）]]-table1[[#This Row],[県補助]]+table1[[#This Row],[市町村費]],"")</f>
        <v>0</v>
      </c>
      <c r="Y10"/>
      <c r="AA10" s="8"/>
    </row>
    <row r="11" spans="2:27" ht="15" customHeight="1" x14ac:dyDescent="0.15">
      <c r="B11" s="12">
        <v>5</v>
      </c>
      <c r="C11" s="13"/>
      <c r="D11" s="13"/>
      <c r="E11" s="13"/>
      <c r="F11" s="24"/>
      <c r="G11" s="13"/>
      <c r="H11" s="13"/>
      <c r="I11" s="13"/>
      <c r="J11" s="13"/>
      <c r="K11" s="13"/>
      <c r="L11" s="13"/>
      <c r="M11" s="13">
        <f>table1[[#This Row],[単価（円）]]*table1[[#This Row],[数量]]</f>
        <v>0</v>
      </c>
      <c r="N11" s="13">
        <f>table1[[#This Row],[事業費（円）
税抜]]*1.1</f>
        <v>0</v>
      </c>
      <c r="O11" s="13"/>
      <c r="P11" s="1"/>
      <c r="Q11" s="1">
        <f>table1[[#This Row],[要望者
（取組主体）名]]</f>
        <v>0</v>
      </c>
      <c r="R11" s="5">
        <f>IF(COUNTIF($D$5:D11,D11)&gt;=2,"",SUMIF($D:$D,D11,$E:$E))</f>
        <v>0</v>
      </c>
      <c r="S11" s="2">
        <f>IF(COUNTIF($D$5:D11,D11)&gt;=2,"",SUMIF($D:$D,D11,$M:$M))</f>
        <v>0</v>
      </c>
      <c r="T11" s="2">
        <f>IFERROR(ROUNDDOWN(table1[[#This Row],[申請者別合計（円）]]*1.1,0),"")</f>
        <v>0</v>
      </c>
      <c r="U11" s="2">
        <f>IFERROR(ROUNDDOWN(table1[[#This Row],[申請者別合計（円）]]*0.5,-3),"")</f>
        <v>0</v>
      </c>
      <c r="V11" s="1"/>
      <c r="W11" s="4">
        <f>IFERROR(table1[[#This Row],[申請者別合計（円）]]-table1[[#This Row],[県補助]]+table1[[#This Row],[市町村費]],"")</f>
        <v>0</v>
      </c>
      <c r="Y11"/>
      <c r="AA11" s="8"/>
    </row>
    <row r="12" spans="2:27" ht="15" customHeight="1" x14ac:dyDescent="0.15">
      <c r="B12" s="13">
        <v>6</v>
      </c>
      <c r="C12" s="13"/>
      <c r="D12" s="13"/>
      <c r="E12" s="13"/>
      <c r="F12" s="24"/>
      <c r="G12" s="13"/>
      <c r="H12" s="13"/>
      <c r="I12" s="13"/>
      <c r="J12" s="13"/>
      <c r="K12" s="13"/>
      <c r="L12" s="13"/>
      <c r="M12" s="13">
        <f>table1[[#This Row],[単価（円）]]*table1[[#This Row],[数量]]</f>
        <v>0</v>
      </c>
      <c r="N12" s="13">
        <f>table1[[#This Row],[事業費（円）
税抜]]*1.1</f>
        <v>0</v>
      </c>
      <c r="O12" s="13"/>
      <c r="P12" s="1"/>
      <c r="Q12" s="1">
        <f>table1[[#This Row],[要望者
（取組主体）名]]</f>
        <v>0</v>
      </c>
      <c r="R12" s="5">
        <f>IF(COUNTIF($D$5:D12,D12)&gt;=2,"",SUMIF($D:$D,D12,$E:$E))</f>
        <v>0</v>
      </c>
      <c r="S12" s="2">
        <f>IF(COUNTIF($D$5:D12,D12)&gt;=2,"",SUMIF($D:$D,D12,$M:$M))</f>
        <v>0</v>
      </c>
      <c r="T12" s="2">
        <f>IFERROR(ROUNDDOWN(table1[[#This Row],[申請者別合計（円）]]*1.1,0),"")</f>
        <v>0</v>
      </c>
      <c r="U12" s="2">
        <f>IFERROR(ROUNDDOWN(table1[[#This Row],[申請者別合計（円）]]*0.5,-3),"")</f>
        <v>0</v>
      </c>
      <c r="V12" s="1"/>
      <c r="W12" s="4">
        <f>IFERROR(table1[[#This Row],[申請者別合計（円）]]-table1[[#This Row],[県補助]]+table1[[#This Row],[市町村費]],"")</f>
        <v>0</v>
      </c>
      <c r="Y12"/>
      <c r="AA12" s="8"/>
    </row>
    <row r="13" spans="2:27" ht="15" customHeight="1" x14ac:dyDescent="0.15">
      <c r="B13" s="12">
        <v>7</v>
      </c>
      <c r="C13" s="13"/>
      <c r="D13" s="13"/>
      <c r="E13" s="13"/>
      <c r="F13" s="24"/>
      <c r="G13" s="13"/>
      <c r="H13" s="13"/>
      <c r="I13" s="13"/>
      <c r="J13" s="13"/>
      <c r="K13" s="13"/>
      <c r="L13" s="13"/>
      <c r="M13" s="13">
        <f>table1[[#This Row],[単価（円）]]*table1[[#This Row],[数量]]</f>
        <v>0</v>
      </c>
      <c r="N13" s="13">
        <f>table1[[#This Row],[事業費（円）
税抜]]*1.1</f>
        <v>0</v>
      </c>
      <c r="O13" s="13"/>
      <c r="P13" s="1"/>
      <c r="Q13" s="1">
        <f>table1[[#This Row],[要望者
（取組主体）名]]</f>
        <v>0</v>
      </c>
      <c r="R13" s="5">
        <f>IF(COUNTIF($D$5:D13,D13)&gt;=2,"",SUMIF($D:$D,D13,$E:$E))</f>
        <v>0</v>
      </c>
      <c r="S13" s="2">
        <f>IF(COUNTIF($D$5:D13,D13)&gt;=2,"",SUMIF($D:$D,D13,$M:$M))</f>
        <v>0</v>
      </c>
      <c r="T13" s="2">
        <f>IFERROR(ROUNDDOWN(table1[[#This Row],[申請者別合計（円）]]*1.1,0),"")</f>
        <v>0</v>
      </c>
      <c r="U13" s="2">
        <f>IFERROR(ROUNDDOWN(table1[[#This Row],[申請者別合計（円）]]*0.5,-3),"")</f>
        <v>0</v>
      </c>
      <c r="V13" s="1"/>
      <c r="W13" s="4">
        <f>IFERROR(table1[[#This Row],[申請者別合計（円）]]-table1[[#This Row],[県補助]]+table1[[#This Row],[市町村費]],"")</f>
        <v>0</v>
      </c>
      <c r="Y13"/>
      <c r="AA13" s="8"/>
    </row>
    <row r="14" spans="2:27" ht="15" customHeight="1" x14ac:dyDescent="0.15">
      <c r="B14" s="13">
        <v>8</v>
      </c>
      <c r="C14" s="13"/>
      <c r="D14" s="13"/>
      <c r="E14" s="13"/>
      <c r="F14" s="24"/>
      <c r="G14" s="13"/>
      <c r="H14" s="13"/>
      <c r="I14" s="13"/>
      <c r="J14" s="13"/>
      <c r="K14" s="13"/>
      <c r="L14" s="13"/>
      <c r="M14" s="13">
        <f>table1[[#This Row],[単価（円）]]*table1[[#This Row],[数量]]</f>
        <v>0</v>
      </c>
      <c r="N14" s="13">
        <f>table1[[#This Row],[事業費（円）
税抜]]*1.1</f>
        <v>0</v>
      </c>
      <c r="O14" s="13"/>
      <c r="P14" s="1"/>
      <c r="Q14" s="1">
        <f>table1[[#This Row],[要望者
（取組主体）名]]</f>
        <v>0</v>
      </c>
      <c r="R14" s="5">
        <f>IF(COUNTIF($D$5:D14,D14)&gt;=2,"",SUMIF($D:$D,D14,$E:$E))</f>
        <v>0</v>
      </c>
      <c r="S14" s="2">
        <f>IF(COUNTIF($D$5:D14,D14)&gt;=2,"",SUMIF($D:$D,D14,$M:$M))</f>
        <v>0</v>
      </c>
      <c r="T14" s="2">
        <f>IFERROR(ROUNDDOWN(table1[[#This Row],[申請者別合計（円）]]*1.1,0),"")</f>
        <v>0</v>
      </c>
      <c r="U14" s="2">
        <f>IFERROR(ROUNDDOWN(table1[[#This Row],[申請者別合計（円）]]*0.5,-3),"")</f>
        <v>0</v>
      </c>
      <c r="V14" s="1"/>
      <c r="W14" s="4">
        <f>IFERROR(table1[[#This Row],[申請者別合計（円）]]-table1[[#This Row],[県補助]]+table1[[#This Row],[市町村費]],"")</f>
        <v>0</v>
      </c>
      <c r="Y14"/>
      <c r="AA14" s="8"/>
    </row>
    <row r="15" spans="2:27" ht="15" customHeight="1" x14ac:dyDescent="0.15">
      <c r="B15" s="12">
        <v>9</v>
      </c>
      <c r="C15" s="13"/>
      <c r="D15" s="13"/>
      <c r="E15" s="13"/>
      <c r="F15" s="24"/>
      <c r="G15" s="13"/>
      <c r="H15" s="13"/>
      <c r="I15" s="13"/>
      <c r="J15" s="13"/>
      <c r="K15" s="13"/>
      <c r="L15" s="13"/>
      <c r="M15" s="13">
        <f>table1[[#This Row],[単価（円）]]*table1[[#This Row],[数量]]</f>
        <v>0</v>
      </c>
      <c r="N15" s="13">
        <f>table1[[#This Row],[事業費（円）
税抜]]*1.1</f>
        <v>0</v>
      </c>
      <c r="O15" s="13"/>
      <c r="P15" s="1"/>
      <c r="Q15" s="1">
        <f>table1[[#This Row],[要望者
（取組主体）名]]</f>
        <v>0</v>
      </c>
      <c r="R15" s="5">
        <f>IF(COUNTIF($D$5:D15,D15)&gt;=2,"",SUMIF($D:$D,D15,$E:$E))</f>
        <v>0</v>
      </c>
      <c r="S15" s="2">
        <f>IF(COUNTIF($D$5:D15,D15)&gt;=2,"",SUMIF($D:$D,D15,$M:$M))</f>
        <v>0</v>
      </c>
      <c r="T15" s="2">
        <f>IFERROR(ROUNDDOWN(table1[[#This Row],[申請者別合計（円）]]*1.1,0),"")</f>
        <v>0</v>
      </c>
      <c r="U15" s="2">
        <f>IFERROR(ROUNDDOWN(table1[[#This Row],[申請者別合計（円）]]*0.5,-3),"")</f>
        <v>0</v>
      </c>
      <c r="V15" s="1"/>
      <c r="W15" s="4">
        <f>IFERROR(table1[[#This Row],[申請者別合計（円）]]-table1[[#This Row],[県補助]]+table1[[#This Row],[市町村費]],"")</f>
        <v>0</v>
      </c>
      <c r="Y15"/>
      <c r="AA15" s="8"/>
    </row>
    <row r="16" spans="2:27" ht="15" customHeight="1" x14ac:dyDescent="0.15">
      <c r="B16" s="13">
        <v>10</v>
      </c>
      <c r="C16" s="13"/>
      <c r="D16" s="13"/>
      <c r="E16" s="13"/>
      <c r="F16" s="24"/>
      <c r="G16" s="13"/>
      <c r="H16" s="13"/>
      <c r="I16" s="13"/>
      <c r="J16" s="13"/>
      <c r="K16" s="13"/>
      <c r="L16" s="13"/>
      <c r="M16" s="13">
        <f>table1[[#This Row],[単価（円）]]*table1[[#This Row],[数量]]</f>
        <v>0</v>
      </c>
      <c r="N16" s="13">
        <f>table1[[#This Row],[事業費（円）
税抜]]*1.1</f>
        <v>0</v>
      </c>
      <c r="O16" s="13"/>
      <c r="P16" s="1"/>
      <c r="Q16" s="1">
        <f>table1[[#This Row],[要望者
（取組主体）名]]</f>
        <v>0</v>
      </c>
      <c r="R16" s="5">
        <f>IF(COUNTIF($D$5:D16,D16)&gt;=2,"",SUMIF($D:$D,D16,$E:$E))</f>
        <v>0</v>
      </c>
      <c r="S16" s="2">
        <f>IF(COUNTIF($D$5:D16,D16)&gt;=2,"",SUMIF($D:$D,D16,$M:$M))</f>
        <v>0</v>
      </c>
      <c r="T16" s="2">
        <f>IFERROR(ROUNDDOWN(table1[[#This Row],[申請者別合計（円）]]*1.1,0),"")</f>
        <v>0</v>
      </c>
      <c r="U16" s="2">
        <f>IFERROR(ROUNDDOWN(table1[[#This Row],[申請者別合計（円）]]*0.5,-3),"")</f>
        <v>0</v>
      </c>
      <c r="V16" s="1"/>
      <c r="W16" s="4">
        <f>IFERROR(table1[[#This Row],[申請者別合計（円）]]-table1[[#This Row],[県補助]]+table1[[#This Row],[市町村費]],"")</f>
        <v>0</v>
      </c>
      <c r="Y16"/>
      <c r="AA16" s="8"/>
    </row>
    <row r="17" spans="2:27" ht="15" customHeight="1" x14ac:dyDescent="0.15">
      <c r="B17" s="12">
        <v>11</v>
      </c>
      <c r="C17" s="13"/>
      <c r="D17" s="13"/>
      <c r="E17" s="13"/>
      <c r="F17" s="24"/>
      <c r="G17" s="13"/>
      <c r="H17" s="13"/>
      <c r="I17" s="13"/>
      <c r="J17" s="13"/>
      <c r="K17" s="13"/>
      <c r="L17" s="13"/>
      <c r="M17" s="13">
        <f>table1[[#This Row],[単価（円）]]*table1[[#This Row],[数量]]</f>
        <v>0</v>
      </c>
      <c r="N17" s="13">
        <f>table1[[#This Row],[事業費（円）
税抜]]*1.1</f>
        <v>0</v>
      </c>
      <c r="O17" s="13"/>
      <c r="P17" s="1"/>
      <c r="Q17" s="1">
        <f>table1[[#This Row],[要望者
（取組主体）名]]</f>
        <v>0</v>
      </c>
      <c r="R17" s="5">
        <f>IF(COUNTIF($D$5:D17,D17)&gt;=2,"",SUMIF($D:$D,D17,$E:$E))</f>
        <v>0</v>
      </c>
      <c r="S17" s="2">
        <f>IF(COUNTIF($D$5:D17,D17)&gt;=2,"",SUMIF($D:$D,D17,$M:$M))</f>
        <v>0</v>
      </c>
      <c r="T17" s="2">
        <f>IFERROR(ROUNDDOWN(table1[[#This Row],[申請者別合計（円）]]*1.1,0),"")</f>
        <v>0</v>
      </c>
      <c r="U17" s="2">
        <f>IFERROR(ROUNDDOWN(table1[[#This Row],[申請者別合計（円）]]*0.5,-3),"")</f>
        <v>0</v>
      </c>
      <c r="V17" s="1"/>
      <c r="W17" s="4">
        <f>IFERROR(table1[[#This Row],[申請者別合計（円）]]-table1[[#This Row],[県補助]]+table1[[#This Row],[市町村費]],"")</f>
        <v>0</v>
      </c>
      <c r="Y17"/>
      <c r="AA17" s="8"/>
    </row>
    <row r="18" spans="2:27" ht="15" customHeight="1" x14ac:dyDescent="0.15">
      <c r="B18" s="13">
        <v>12</v>
      </c>
      <c r="C18" s="13"/>
      <c r="D18" s="13"/>
      <c r="E18" s="13"/>
      <c r="F18" s="24"/>
      <c r="G18" s="13"/>
      <c r="H18" s="13"/>
      <c r="I18" s="13"/>
      <c r="J18" s="13"/>
      <c r="K18" s="13"/>
      <c r="L18" s="13"/>
      <c r="M18" s="13">
        <f>table1[[#This Row],[単価（円）]]*table1[[#This Row],[数量]]</f>
        <v>0</v>
      </c>
      <c r="N18" s="13">
        <f>table1[[#This Row],[事業費（円）
税抜]]*1.1</f>
        <v>0</v>
      </c>
      <c r="O18" s="13"/>
      <c r="P18" s="1"/>
      <c r="Q18" s="1">
        <f>table1[[#This Row],[要望者
（取組主体）名]]</f>
        <v>0</v>
      </c>
      <c r="R18" s="5">
        <f>IF(COUNTIF($D$5:D18,D18)&gt;=2,"",SUMIF($D:$D,D18,$E:$E))</f>
        <v>0</v>
      </c>
      <c r="S18" s="2">
        <f>IF(COUNTIF($D$5:D18,D18)&gt;=2,"",SUMIF($D:$D,D18,$M:$M))</f>
        <v>0</v>
      </c>
      <c r="T18" s="2">
        <f>IFERROR(ROUNDDOWN(table1[[#This Row],[申請者別合計（円）]]*1.1,0),"")</f>
        <v>0</v>
      </c>
      <c r="U18" s="2">
        <f>IFERROR(ROUNDDOWN(table1[[#This Row],[申請者別合計（円）]]*0.5,-3),"")</f>
        <v>0</v>
      </c>
      <c r="V18" s="1"/>
      <c r="W18" s="4">
        <f>IFERROR(table1[[#This Row],[申請者別合計（円）]]-table1[[#This Row],[県補助]]+table1[[#This Row],[市町村費]],"")</f>
        <v>0</v>
      </c>
      <c r="Y18"/>
      <c r="AA18" s="8"/>
    </row>
    <row r="19" spans="2:27" ht="15" customHeight="1" x14ac:dyDescent="0.15">
      <c r="B19" s="12">
        <v>13</v>
      </c>
      <c r="C19" s="13"/>
      <c r="D19" s="13"/>
      <c r="E19" s="13"/>
      <c r="F19" s="24"/>
      <c r="G19" s="13"/>
      <c r="H19" s="13"/>
      <c r="I19" s="13"/>
      <c r="J19" s="13"/>
      <c r="K19" s="13"/>
      <c r="L19" s="13"/>
      <c r="M19" s="13">
        <f>table1[[#This Row],[単価（円）]]*table1[[#This Row],[数量]]</f>
        <v>0</v>
      </c>
      <c r="N19" s="13">
        <f>table1[[#This Row],[事業費（円）
税抜]]*1.1</f>
        <v>0</v>
      </c>
      <c r="O19" s="13"/>
      <c r="P19" s="1"/>
      <c r="Q19" s="1">
        <f>table1[[#This Row],[要望者
（取組主体）名]]</f>
        <v>0</v>
      </c>
      <c r="R19" s="5">
        <f>IF(COUNTIF($D$5:D19,D19)&gt;=2,"",SUMIF($D:$D,D19,$E:$E))</f>
        <v>0</v>
      </c>
      <c r="S19" s="2">
        <f>IF(COUNTIF($D$5:D19,D19)&gt;=2,"",SUMIF($D:$D,D19,$M:$M))</f>
        <v>0</v>
      </c>
      <c r="T19" s="2">
        <f>IFERROR(ROUNDDOWN(table1[[#This Row],[申請者別合計（円）]]*1.1,0),"")</f>
        <v>0</v>
      </c>
      <c r="U19" s="2">
        <f>IFERROR(ROUNDDOWN(table1[[#This Row],[申請者別合計（円）]]*0.5,-3),"")</f>
        <v>0</v>
      </c>
      <c r="V19" s="1"/>
      <c r="W19" s="4">
        <f>IFERROR(table1[[#This Row],[申請者別合計（円）]]-table1[[#This Row],[県補助]]+table1[[#This Row],[市町村費]],"")</f>
        <v>0</v>
      </c>
      <c r="Y19"/>
      <c r="AA19" s="8"/>
    </row>
    <row r="20" spans="2:27" ht="15" customHeight="1" x14ac:dyDescent="0.15">
      <c r="B20" s="13">
        <v>14</v>
      </c>
      <c r="C20" s="13"/>
      <c r="D20" s="13"/>
      <c r="E20" s="13"/>
      <c r="F20" s="24"/>
      <c r="G20" s="13"/>
      <c r="H20" s="13"/>
      <c r="I20" s="13"/>
      <c r="J20" s="13"/>
      <c r="K20" s="13"/>
      <c r="L20" s="13"/>
      <c r="M20" s="13">
        <f>table1[[#This Row],[単価（円）]]*table1[[#This Row],[数量]]</f>
        <v>0</v>
      </c>
      <c r="N20" s="13">
        <f>table1[[#This Row],[事業費（円）
税抜]]*1.1</f>
        <v>0</v>
      </c>
      <c r="O20" s="13"/>
      <c r="P20" s="1"/>
      <c r="Q20" s="1">
        <f>table1[[#This Row],[要望者
（取組主体）名]]</f>
        <v>0</v>
      </c>
      <c r="R20" s="5">
        <f>IF(COUNTIF($D$5:D20,D20)&gt;=2,"",SUMIF($D:$D,D20,$E:$E))</f>
        <v>0</v>
      </c>
      <c r="S20" s="2">
        <f>IF(COUNTIF($D$5:D20,D20)&gt;=2,"",SUMIF($D:$D,D20,$M:$M))</f>
        <v>0</v>
      </c>
      <c r="T20" s="2">
        <f>IFERROR(ROUNDDOWN(table1[[#This Row],[申請者別合計（円）]]*1.1,0),"")</f>
        <v>0</v>
      </c>
      <c r="U20" s="2">
        <f>IFERROR(ROUNDDOWN(table1[[#This Row],[申請者別合計（円）]]*0.5,-3),"")</f>
        <v>0</v>
      </c>
      <c r="V20" s="1"/>
      <c r="W20" s="4">
        <f>IFERROR(table1[[#This Row],[申請者別合計（円）]]-table1[[#This Row],[県補助]]+table1[[#This Row],[市町村費]],"")</f>
        <v>0</v>
      </c>
      <c r="Y20"/>
      <c r="AA20" s="8"/>
    </row>
    <row r="21" spans="2:27" ht="15" customHeight="1" x14ac:dyDescent="0.15">
      <c r="B21" s="12">
        <v>15</v>
      </c>
      <c r="C21" s="13"/>
      <c r="D21" s="13"/>
      <c r="E21" s="13"/>
      <c r="F21" s="24"/>
      <c r="G21" s="13"/>
      <c r="H21" s="13"/>
      <c r="I21" s="13"/>
      <c r="J21" s="13"/>
      <c r="K21" s="13"/>
      <c r="L21" s="13"/>
      <c r="M21" s="13">
        <f>table1[[#This Row],[単価（円）]]*table1[[#This Row],[数量]]</f>
        <v>0</v>
      </c>
      <c r="N21" s="13">
        <f>table1[[#This Row],[事業費（円）
税抜]]*1.1</f>
        <v>0</v>
      </c>
      <c r="O21" s="13"/>
      <c r="P21" s="1"/>
      <c r="Q21" s="1">
        <f>table1[[#This Row],[要望者
（取組主体）名]]</f>
        <v>0</v>
      </c>
      <c r="R21" s="5">
        <f>IF(COUNTIF($D$5:D21,D21)&gt;=2,"",SUMIF($D:$D,D21,$E:$E))</f>
        <v>0</v>
      </c>
      <c r="S21" s="2">
        <f>IF(COUNTIF($D$5:D21,D21)&gt;=2,"",SUMIF($D:$D,D21,$M:$M))</f>
        <v>0</v>
      </c>
      <c r="T21" s="2">
        <f>IFERROR(ROUNDDOWN(table1[[#This Row],[申請者別合計（円）]]*1.1,0),"")</f>
        <v>0</v>
      </c>
      <c r="U21" s="2">
        <f>IFERROR(ROUNDDOWN(table1[[#This Row],[申請者別合計（円）]]*0.5,-3),"")</f>
        <v>0</v>
      </c>
      <c r="V21" s="1"/>
      <c r="W21" s="4">
        <f>IFERROR(table1[[#This Row],[申請者別合計（円）]]-table1[[#This Row],[県補助]]+table1[[#This Row],[市町村費]],"")</f>
        <v>0</v>
      </c>
      <c r="Y21"/>
      <c r="AA21" s="8"/>
    </row>
    <row r="22" spans="2:27" x14ac:dyDescent="0.15">
      <c r="B22" s="13">
        <v>16</v>
      </c>
      <c r="C22" s="13"/>
      <c r="D22" s="13"/>
      <c r="E22" s="13"/>
      <c r="F22" s="24"/>
      <c r="G22" s="13"/>
      <c r="H22" s="13"/>
      <c r="I22" s="13"/>
      <c r="J22" s="13"/>
      <c r="K22" s="13"/>
      <c r="L22" s="13"/>
      <c r="M22" s="13">
        <f>table1[[#This Row],[単価（円）]]*table1[[#This Row],[数量]]</f>
        <v>0</v>
      </c>
      <c r="N22" s="13">
        <f>table1[[#This Row],[事業費（円）
税抜]]*1.1</f>
        <v>0</v>
      </c>
      <c r="O22" s="13"/>
      <c r="P22" s="1"/>
      <c r="Q22" s="1">
        <f>table1[[#This Row],[要望者
（取組主体）名]]</f>
        <v>0</v>
      </c>
      <c r="R22" s="5">
        <f>IF(COUNTIF($D$5:D22,D22)&gt;=2,"",SUMIF($D:$D,D22,$E:$E))</f>
        <v>0</v>
      </c>
      <c r="S22" s="2">
        <f>IF(COUNTIF($D$5:D22,D22)&gt;=2,"",SUMIF($D:$D,D22,$M:$M))</f>
        <v>0</v>
      </c>
      <c r="T22" s="2">
        <f>IFERROR(ROUNDDOWN(table1[[#This Row],[申請者別合計（円）]]*1.1,0),"")</f>
        <v>0</v>
      </c>
      <c r="U22" s="2">
        <f>IFERROR(ROUNDDOWN(table1[[#This Row],[申請者別合計（円）]]*0.5,-3),"")</f>
        <v>0</v>
      </c>
      <c r="V22" s="1"/>
      <c r="W22" s="4">
        <f>IFERROR(table1[[#This Row],[申請者別合計（円）]]-table1[[#This Row],[県補助]]+table1[[#This Row],[市町村費]],"")</f>
        <v>0</v>
      </c>
      <c r="Y22"/>
      <c r="AA22" s="8"/>
    </row>
    <row r="23" spans="2:27" x14ac:dyDescent="0.15">
      <c r="B23" s="12">
        <v>17</v>
      </c>
      <c r="C23" s="13"/>
      <c r="D23" s="13"/>
      <c r="E23" s="13"/>
      <c r="F23" s="24"/>
      <c r="G23" s="13"/>
      <c r="H23" s="13"/>
      <c r="I23" s="13"/>
      <c r="J23" s="13"/>
      <c r="K23" s="13"/>
      <c r="L23" s="13"/>
      <c r="M23" s="13">
        <f>table1[[#This Row],[単価（円）]]*table1[[#This Row],[数量]]</f>
        <v>0</v>
      </c>
      <c r="N23" s="13">
        <f>table1[[#This Row],[事業費（円）
税抜]]*1.1</f>
        <v>0</v>
      </c>
      <c r="O23" s="13"/>
      <c r="P23" s="1"/>
      <c r="Q23" s="1">
        <f>table1[[#This Row],[要望者
（取組主体）名]]</f>
        <v>0</v>
      </c>
      <c r="R23" s="5">
        <f>IF(COUNTIF($D$5:D23,D23)&gt;=2,"",SUMIF($D:$D,D23,$E:$E))</f>
        <v>0</v>
      </c>
      <c r="S23" s="2">
        <f>IF(COUNTIF($D$5:D23,D23)&gt;=2,"",SUMIF($D:$D,D23,$M:$M))</f>
        <v>0</v>
      </c>
      <c r="T23" s="2">
        <f>IFERROR(ROUNDDOWN(table1[[#This Row],[申請者別合計（円）]]*1.1,0),"")</f>
        <v>0</v>
      </c>
      <c r="U23" s="2">
        <f>IFERROR(ROUNDDOWN(table1[[#This Row],[申請者別合計（円）]]*0.5,-3),"")</f>
        <v>0</v>
      </c>
      <c r="V23" s="1"/>
      <c r="W23" s="4">
        <f>IFERROR(table1[[#This Row],[申請者別合計（円）]]-table1[[#This Row],[県補助]]+table1[[#This Row],[市町村費]],"")</f>
        <v>0</v>
      </c>
      <c r="Y23"/>
      <c r="AA23" s="8"/>
    </row>
    <row r="24" spans="2:27" x14ac:dyDescent="0.15">
      <c r="B24" s="13">
        <v>18</v>
      </c>
      <c r="C24" s="13"/>
      <c r="D24" s="13"/>
      <c r="E24" s="13"/>
      <c r="F24" s="24"/>
      <c r="G24" s="13"/>
      <c r="H24" s="13"/>
      <c r="I24" s="13"/>
      <c r="J24" s="13"/>
      <c r="K24" s="13"/>
      <c r="L24" s="13"/>
      <c r="M24" s="13">
        <f>table1[[#This Row],[単価（円）]]*table1[[#This Row],[数量]]</f>
        <v>0</v>
      </c>
      <c r="N24" s="13">
        <f>table1[[#This Row],[事業費（円）
税抜]]*1.1</f>
        <v>0</v>
      </c>
      <c r="O24" s="13"/>
      <c r="P24" s="1"/>
      <c r="Q24" s="1">
        <f>table1[[#This Row],[要望者
（取組主体）名]]</f>
        <v>0</v>
      </c>
      <c r="R24" s="5">
        <f>IF(COUNTIF($D$5:D24,D24)&gt;=2,"",SUMIF($D:$D,D24,$E:$E))</f>
        <v>0</v>
      </c>
      <c r="S24" s="2">
        <f>IF(COUNTIF($D$5:D24,D24)&gt;=2,"",SUMIF($D:$D,D24,$M:$M))</f>
        <v>0</v>
      </c>
      <c r="T24" s="2">
        <f>IFERROR(ROUNDDOWN(table1[[#This Row],[申請者別合計（円）]]*1.1,0),"")</f>
        <v>0</v>
      </c>
      <c r="U24" s="2">
        <f>IFERROR(ROUNDDOWN(table1[[#This Row],[申請者別合計（円）]]*0.5,-3),"")</f>
        <v>0</v>
      </c>
      <c r="V24" s="1"/>
      <c r="W24" s="4">
        <f>IFERROR(table1[[#This Row],[申請者別合計（円）]]-table1[[#This Row],[県補助]]+table1[[#This Row],[市町村費]],"")</f>
        <v>0</v>
      </c>
      <c r="Y24"/>
      <c r="AA24" s="8"/>
    </row>
    <row r="25" spans="2:27" x14ac:dyDescent="0.15">
      <c r="B25" s="12">
        <v>19</v>
      </c>
      <c r="C25" s="13"/>
      <c r="D25" s="13"/>
      <c r="E25" s="13"/>
      <c r="F25" s="24"/>
      <c r="G25" s="13"/>
      <c r="H25" s="13"/>
      <c r="I25" s="13"/>
      <c r="J25" s="13"/>
      <c r="K25" s="13"/>
      <c r="L25" s="13"/>
      <c r="M25" s="13">
        <f>table1[[#This Row],[単価（円）]]*table1[[#This Row],[数量]]</f>
        <v>0</v>
      </c>
      <c r="N25" s="13">
        <f>table1[[#This Row],[事業費（円）
税抜]]*1.1</f>
        <v>0</v>
      </c>
      <c r="O25" s="13"/>
      <c r="P25" s="1"/>
      <c r="Q25" s="1">
        <f>table1[[#This Row],[要望者
（取組主体）名]]</f>
        <v>0</v>
      </c>
      <c r="R25" s="5">
        <f>IF(COUNTIF($D$5:D25,D25)&gt;=2,"",SUMIF($D:$D,D25,$E:$E))</f>
        <v>0</v>
      </c>
      <c r="S25" s="2">
        <f>IF(COUNTIF($D$5:D25,D25)&gt;=2,"",SUMIF($D:$D,D25,$M:$M))</f>
        <v>0</v>
      </c>
      <c r="T25" s="2">
        <f>IFERROR(ROUNDDOWN(table1[[#This Row],[申請者別合計（円）]]*1.1,0),"")</f>
        <v>0</v>
      </c>
      <c r="U25" s="2">
        <f>IFERROR(ROUNDDOWN(table1[[#This Row],[申請者別合計（円）]]*0.5,-3),"")</f>
        <v>0</v>
      </c>
      <c r="V25" s="1"/>
      <c r="W25" s="4">
        <f>IFERROR(table1[[#This Row],[申請者別合計（円）]]-table1[[#This Row],[県補助]]+table1[[#This Row],[市町村費]],"")</f>
        <v>0</v>
      </c>
      <c r="Y25"/>
      <c r="AA25" s="8"/>
    </row>
    <row r="26" spans="2:27" x14ac:dyDescent="0.15">
      <c r="B26" s="13">
        <v>20</v>
      </c>
      <c r="C26" s="13"/>
      <c r="D26" s="13"/>
      <c r="E26" s="13"/>
      <c r="F26" s="24"/>
      <c r="G26" s="13"/>
      <c r="H26" s="13"/>
      <c r="I26" s="13"/>
      <c r="J26" s="13"/>
      <c r="K26" s="13"/>
      <c r="L26" s="13"/>
      <c r="M26" s="13">
        <f>table1[[#This Row],[単価（円）]]*table1[[#This Row],[数量]]</f>
        <v>0</v>
      </c>
      <c r="N26" s="13">
        <f>table1[[#This Row],[事業費（円）
税抜]]*1.1</f>
        <v>0</v>
      </c>
      <c r="O26" s="13"/>
      <c r="P26" s="1"/>
      <c r="Q26" s="1">
        <f>table1[[#This Row],[要望者
（取組主体）名]]</f>
        <v>0</v>
      </c>
      <c r="R26" s="5">
        <f>IF(COUNTIF($D$5:D26,D26)&gt;=2,"",SUMIF($D:$D,D26,$E:$E))</f>
        <v>0</v>
      </c>
      <c r="S26" s="2">
        <f>IF(COUNTIF($D$5:D26,D26)&gt;=2,"",SUMIF($D:$D,D26,$M:$M))</f>
        <v>0</v>
      </c>
      <c r="T26" s="2">
        <f>IFERROR(ROUNDDOWN(table1[[#This Row],[申請者別合計（円）]]*1.1,0),"")</f>
        <v>0</v>
      </c>
      <c r="U26" s="2">
        <f>IFERROR(ROUNDDOWN(table1[[#This Row],[申請者別合計（円）]]*0.5,-3),"")</f>
        <v>0</v>
      </c>
      <c r="V26" s="1"/>
      <c r="W26" s="4">
        <f>IFERROR(table1[[#This Row],[申請者別合計（円）]]-table1[[#This Row],[県補助]]+table1[[#This Row],[市町村費]],"")</f>
        <v>0</v>
      </c>
      <c r="Y26"/>
      <c r="AA26" s="8"/>
    </row>
    <row r="27" spans="2:27" hidden="1" x14ac:dyDescent="0.15">
      <c r="B27" s="12">
        <v>21</v>
      </c>
      <c r="C27" s="13"/>
      <c r="D27" s="13"/>
      <c r="E27" s="13"/>
      <c r="F27" s="24"/>
      <c r="G27" s="13"/>
      <c r="H27" s="13"/>
      <c r="I27" s="13"/>
      <c r="J27" s="13"/>
      <c r="K27" s="13"/>
      <c r="L27" s="13"/>
      <c r="M27" s="13">
        <f>table1[[#This Row],[単価（円）]]*table1[[#This Row],[数量]]</f>
        <v>0</v>
      </c>
      <c r="N27" s="13">
        <f>table1[[#This Row],[事業費（円）
税抜]]*1.1</f>
        <v>0</v>
      </c>
      <c r="O27" s="13"/>
      <c r="P27" s="1"/>
      <c r="Q27" s="1">
        <f>table1[[#This Row],[要望者
（取組主体）名]]</f>
        <v>0</v>
      </c>
      <c r="R27" s="5">
        <f>IF(COUNTIF($D$5:D27,D27)&gt;=2,"",SUMIF($D:$D,D27,$E:$E))</f>
        <v>0</v>
      </c>
      <c r="S27" s="2">
        <f>IF(COUNTIF($D$5:D27,D27)&gt;=2,"",SUMIF($D:$D,D27,$M:$M))</f>
        <v>0</v>
      </c>
      <c r="T27" s="2">
        <f>IFERROR(ROUNDDOWN(table1[[#This Row],[申請者別合計（円）]]*1.1,0),"")</f>
        <v>0</v>
      </c>
      <c r="U27" s="2">
        <f>IFERROR(ROUNDDOWN(table1[[#This Row],[申請者別合計（円）]]*0.5,-3),"")</f>
        <v>0</v>
      </c>
      <c r="V27" s="1"/>
      <c r="W27" s="4">
        <f>IFERROR(table1[[#This Row],[申請者別合計（円）]]-table1[[#This Row],[県補助]]+table1[[#This Row],[市町村費]],"")</f>
        <v>0</v>
      </c>
      <c r="Y27"/>
      <c r="AA27" s="8" t="s">
        <v>9</v>
      </c>
    </row>
    <row r="28" spans="2:27" hidden="1" x14ac:dyDescent="0.15">
      <c r="B28" s="13">
        <v>22</v>
      </c>
      <c r="C28" s="13"/>
      <c r="D28" s="13"/>
      <c r="E28" s="13"/>
      <c r="F28" s="24"/>
      <c r="G28" s="13"/>
      <c r="H28" s="13"/>
      <c r="I28" s="13"/>
      <c r="J28" s="13"/>
      <c r="K28" s="13"/>
      <c r="L28" s="13"/>
      <c r="M28" s="13">
        <f>table1[[#This Row],[単価（円）]]*table1[[#This Row],[数量]]</f>
        <v>0</v>
      </c>
      <c r="N28" s="13">
        <f>table1[[#This Row],[事業費（円）
税抜]]*1.1</f>
        <v>0</v>
      </c>
      <c r="O28" s="13"/>
      <c r="P28" s="1"/>
      <c r="Q28" s="1">
        <f>table1[[#This Row],[要望者
（取組主体）名]]</f>
        <v>0</v>
      </c>
      <c r="R28" s="5">
        <f>IF(COUNTIF($D$5:D28,D28)&gt;=2,"",SUMIF($D:$D,D28,$E:$E))</f>
        <v>0</v>
      </c>
      <c r="S28" s="2">
        <f>IF(COUNTIF($D$5:D28,D28)&gt;=2,"",SUMIF($D:$D,D28,$M:$M))</f>
        <v>0</v>
      </c>
      <c r="T28" s="2">
        <f>IFERROR(ROUNDDOWN(table1[[#This Row],[申請者別合計（円）]]*1.1,0),"")</f>
        <v>0</v>
      </c>
      <c r="U28" s="2">
        <f>IFERROR(ROUNDDOWN(table1[[#This Row],[申請者別合計（円）]]*0.5,-3),"")</f>
        <v>0</v>
      </c>
      <c r="V28" s="1"/>
      <c r="W28" s="4">
        <f>IFERROR(table1[[#This Row],[申請者別合計（円）]]-table1[[#This Row],[県補助]]+table1[[#This Row],[市町村費]],"")</f>
        <v>0</v>
      </c>
      <c r="Y28"/>
      <c r="AA28" s="8" t="s">
        <v>13</v>
      </c>
    </row>
    <row r="29" spans="2:27" hidden="1" x14ac:dyDescent="0.15">
      <c r="B29" s="12">
        <v>23</v>
      </c>
      <c r="C29" s="13"/>
      <c r="D29" s="13"/>
      <c r="E29" s="13"/>
      <c r="F29" s="24"/>
      <c r="G29" s="13"/>
      <c r="H29" s="13"/>
      <c r="I29" s="13"/>
      <c r="J29" s="13"/>
      <c r="K29" s="13"/>
      <c r="L29" s="13"/>
      <c r="M29" s="13">
        <f>table1[[#This Row],[単価（円）]]*table1[[#This Row],[数量]]</f>
        <v>0</v>
      </c>
      <c r="N29" s="13">
        <f>table1[[#This Row],[事業費（円）
税抜]]*1.1</f>
        <v>0</v>
      </c>
      <c r="O29" s="13"/>
      <c r="P29" s="1"/>
      <c r="Q29" s="1">
        <f>table1[[#This Row],[要望者
（取組主体）名]]</f>
        <v>0</v>
      </c>
      <c r="R29" s="5">
        <f>IF(COUNTIF($D$5:D29,D29)&gt;=2,"",SUMIF($D:$D,D29,$E:$E))</f>
        <v>0</v>
      </c>
      <c r="S29" s="2">
        <f>IF(COUNTIF($D$5:D29,D29)&gt;=2,"",SUMIF($D:$D,D29,$M:$M))</f>
        <v>0</v>
      </c>
      <c r="T29" s="2">
        <f>IFERROR(ROUNDDOWN(table1[[#This Row],[申請者別合計（円）]]*1.1,0),"")</f>
        <v>0</v>
      </c>
      <c r="U29" s="2">
        <f>IFERROR(ROUNDDOWN(table1[[#This Row],[申請者別合計（円）]]*0.5,-3),"")</f>
        <v>0</v>
      </c>
      <c r="V29" s="1"/>
      <c r="W29" s="4">
        <f>IFERROR(table1[[#This Row],[申請者別合計（円）]]-table1[[#This Row],[県補助]]+table1[[#This Row],[市町村費]],"")</f>
        <v>0</v>
      </c>
      <c r="Y29"/>
      <c r="AA29" s="8" t="s">
        <v>14</v>
      </c>
    </row>
    <row r="30" spans="2:27" hidden="1" x14ac:dyDescent="0.15">
      <c r="B30" s="13">
        <v>24</v>
      </c>
      <c r="C30" s="13"/>
      <c r="D30" s="13"/>
      <c r="E30" s="13"/>
      <c r="F30" s="24"/>
      <c r="G30" s="13"/>
      <c r="H30" s="13"/>
      <c r="I30" s="13"/>
      <c r="J30" s="13"/>
      <c r="K30" s="13"/>
      <c r="L30" s="13"/>
      <c r="M30" s="13">
        <f>table1[[#This Row],[単価（円）]]*table1[[#This Row],[数量]]</f>
        <v>0</v>
      </c>
      <c r="N30" s="13">
        <f>table1[[#This Row],[事業費（円）
税抜]]*1.1</f>
        <v>0</v>
      </c>
      <c r="O30" s="13"/>
      <c r="P30" s="1"/>
      <c r="Q30" s="1">
        <f>table1[[#This Row],[要望者
（取組主体）名]]</f>
        <v>0</v>
      </c>
      <c r="R30" s="5">
        <f>IF(COUNTIF($D$5:D30,D30)&gt;=2,"",SUMIF($D:$D,D30,$E:$E))</f>
        <v>0</v>
      </c>
      <c r="S30" s="2">
        <f>IF(COUNTIF($D$5:D30,D30)&gt;=2,"",SUMIF($D:$D,D30,$M:$M))</f>
        <v>0</v>
      </c>
      <c r="T30" s="2">
        <f>IFERROR(ROUNDDOWN(table1[[#This Row],[申請者別合計（円）]]*1.1,0),"")</f>
        <v>0</v>
      </c>
      <c r="U30" s="2">
        <f>IFERROR(ROUNDDOWN(table1[[#This Row],[申請者別合計（円）]]*0.5,-3),"")</f>
        <v>0</v>
      </c>
      <c r="V30" s="1"/>
      <c r="W30" s="4">
        <f>IFERROR(table1[[#This Row],[申請者別合計（円）]]-table1[[#This Row],[県補助]]+table1[[#This Row],[市町村費]],"")</f>
        <v>0</v>
      </c>
      <c r="Y30"/>
      <c r="AA30" s="8"/>
    </row>
    <row r="31" spans="2:27" hidden="1" x14ac:dyDescent="0.15">
      <c r="B31" s="12">
        <v>25</v>
      </c>
      <c r="C31" s="13"/>
      <c r="D31" s="13"/>
      <c r="E31" s="13"/>
      <c r="F31" s="24"/>
      <c r="G31" s="13"/>
      <c r="H31" s="13"/>
      <c r="I31" s="13"/>
      <c r="J31" s="13"/>
      <c r="K31" s="13"/>
      <c r="L31" s="13"/>
      <c r="M31" s="13">
        <f>table1[[#This Row],[単価（円）]]*table1[[#This Row],[数量]]</f>
        <v>0</v>
      </c>
      <c r="N31" s="13">
        <f>table1[[#This Row],[事業費（円）
税抜]]*1.1</f>
        <v>0</v>
      </c>
      <c r="O31" s="13"/>
      <c r="P31" s="1"/>
      <c r="Q31" s="1">
        <f>table1[[#This Row],[要望者
（取組主体）名]]</f>
        <v>0</v>
      </c>
      <c r="R31" s="5">
        <f>IF(COUNTIF($D$5:D31,D31)&gt;=2,"",SUMIF($D:$D,D31,$E:$E))</f>
        <v>0</v>
      </c>
      <c r="S31" s="2">
        <f>IF(COUNTIF($D$5:D31,D31)&gt;=2,"",SUMIF($D:$D,D31,$M:$M))</f>
        <v>0</v>
      </c>
      <c r="T31" s="2">
        <f>IFERROR(ROUNDDOWN(table1[[#This Row],[申請者別合計（円）]]*1.1,0),"")</f>
        <v>0</v>
      </c>
      <c r="U31" s="2">
        <f>IFERROR(ROUNDDOWN(table1[[#This Row],[申請者別合計（円）]]*0.5,-3),"")</f>
        <v>0</v>
      </c>
      <c r="V31" s="1"/>
      <c r="W31" s="4">
        <f>IFERROR(table1[[#This Row],[申請者別合計（円）]]-table1[[#This Row],[県補助]]+table1[[#This Row],[市町村費]],"")</f>
        <v>0</v>
      </c>
      <c r="Y31"/>
      <c r="AA31" s="8"/>
    </row>
    <row r="32" spans="2:27" hidden="1" x14ac:dyDescent="0.15">
      <c r="B32" s="13">
        <v>26</v>
      </c>
      <c r="C32" s="13"/>
      <c r="D32" s="13"/>
      <c r="E32" s="13"/>
      <c r="F32" s="24"/>
      <c r="G32" s="13"/>
      <c r="H32" s="13"/>
      <c r="I32" s="13"/>
      <c r="J32" s="13"/>
      <c r="K32" s="13"/>
      <c r="L32" s="13"/>
      <c r="M32" s="13">
        <f>table1[[#This Row],[単価（円）]]*table1[[#This Row],[数量]]</f>
        <v>0</v>
      </c>
      <c r="N32" s="13">
        <f>table1[[#This Row],[事業費（円）
税抜]]*1.1</f>
        <v>0</v>
      </c>
      <c r="O32" s="13"/>
      <c r="P32" s="1"/>
      <c r="Q32" s="1">
        <f>table1[[#This Row],[要望者
（取組主体）名]]</f>
        <v>0</v>
      </c>
      <c r="R32" s="5">
        <f>IF(COUNTIF($D$5:D32,D32)&gt;=2,"",SUMIF($D:$D,D32,$E:$E))</f>
        <v>0</v>
      </c>
      <c r="S32" s="2">
        <f>IF(COUNTIF($D$5:D32,D32)&gt;=2,"",SUMIF($D:$D,D32,$M:$M))</f>
        <v>0</v>
      </c>
      <c r="T32" s="2">
        <f>IFERROR(ROUNDDOWN(table1[[#This Row],[申請者別合計（円）]]*1.1,0),"")</f>
        <v>0</v>
      </c>
      <c r="U32" s="2">
        <f>IFERROR(ROUNDDOWN(table1[[#This Row],[申請者別合計（円）]]*0.5,-3),"")</f>
        <v>0</v>
      </c>
      <c r="V32" s="1"/>
      <c r="W32" s="4">
        <f>IFERROR(table1[[#This Row],[申請者別合計（円）]]-table1[[#This Row],[県補助]]+table1[[#This Row],[市町村費]],"")</f>
        <v>0</v>
      </c>
      <c r="Y32"/>
      <c r="AA32" s="8"/>
    </row>
    <row r="33" spans="2:27" hidden="1" x14ac:dyDescent="0.15">
      <c r="B33" s="12">
        <v>27</v>
      </c>
      <c r="C33" s="13"/>
      <c r="D33" s="13"/>
      <c r="E33" s="13"/>
      <c r="F33" s="24"/>
      <c r="G33" s="13"/>
      <c r="H33" s="13"/>
      <c r="I33" s="13"/>
      <c r="J33" s="13"/>
      <c r="K33" s="13"/>
      <c r="L33" s="13"/>
      <c r="M33" s="13">
        <f>table1[[#This Row],[単価（円）]]*table1[[#This Row],[数量]]</f>
        <v>0</v>
      </c>
      <c r="N33" s="13">
        <f>table1[[#This Row],[事業費（円）
税抜]]*1.1</f>
        <v>0</v>
      </c>
      <c r="O33" s="13"/>
      <c r="P33" s="1"/>
      <c r="Q33" s="1">
        <f>table1[[#This Row],[要望者
（取組主体）名]]</f>
        <v>0</v>
      </c>
      <c r="R33" s="5">
        <f>IF(COUNTIF($D$5:D33,D33)&gt;=2,"",SUMIF($D:$D,D33,$E:$E))</f>
        <v>0</v>
      </c>
      <c r="S33" s="2">
        <f>IF(COUNTIF($D$5:D33,D33)&gt;=2,"",SUMIF($D:$D,D33,$M:$M))</f>
        <v>0</v>
      </c>
      <c r="T33" s="2">
        <f>IFERROR(ROUNDDOWN(table1[[#This Row],[申請者別合計（円）]]*1.1,0),"")</f>
        <v>0</v>
      </c>
      <c r="U33" s="2">
        <f>IFERROR(ROUNDDOWN(table1[[#This Row],[申請者別合計（円）]]*0.5,-3),"")</f>
        <v>0</v>
      </c>
      <c r="V33" s="1"/>
      <c r="W33" s="4">
        <f>IFERROR(table1[[#This Row],[申請者別合計（円）]]-table1[[#This Row],[県補助]]+table1[[#This Row],[市町村費]],"")</f>
        <v>0</v>
      </c>
      <c r="Y33"/>
      <c r="AA33" s="8" t="s">
        <v>12</v>
      </c>
    </row>
    <row r="34" spans="2:27" hidden="1" x14ac:dyDescent="0.15">
      <c r="B34" s="13">
        <v>28</v>
      </c>
      <c r="C34" s="13"/>
      <c r="D34" s="13"/>
      <c r="E34" s="13"/>
      <c r="F34" s="24"/>
      <c r="G34" s="13"/>
      <c r="H34" s="13"/>
      <c r="I34" s="13"/>
      <c r="J34" s="13"/>
      <c r="K34" s="13"/>
      <c r="L34" s="13"/>
      <c r="M34" s="13">
        <f>table1[[#This Row],[単価（円）]]*table1[[#This Row],[数量]]</f>
        <v>0</v>
      </c>
      <c r="N34" s="13">
        <f>table1[[#This Row],[事業費（円）
税抜]]*1.1</f>
        <v>0</v>
      </c>
      <c r="O34" s="13"/>
      <c r="P34" s="1"/>
      <c r="Q34" s="1">
        <f>table1[[#This Row],[要望者
（取組主体）名]]</f>
        <v>0</v>
      </c>
      <c r="R34" s="5">
        <f>IF(COUNTIF($D$5:D34,D34)&gt;=2,"",SUMIF($D:$D,D34,$E:$E))</f>
        <v>0</v>
      </c>
      <c r="S34" s="2">
        <f>IF(COUNTIF($D$5:D34,D34)&gt;=2,"",SUMIF($D:$D,D34,$M:$M))</f>
        <v>0</v>
      </c>
      <c r="T34" s="2">
        <f>IFERROR(ROUNDDOWN(table1[[#This Row],[申請者別合計（円）]]*1.1,0),"")</f>
        <v>0</v>
      </c>
      <c r="U34" s="2">
        <f>IFERROR(ROUNDDOWN(table1[[#This Row],[申請者別合計（円）]]*0.5,-3),"")</f>
        <v>0</v>
      </c>
      <c r="V34" s="1"/>
      <c r="W34" s="4">
        <f>IFERROR(table1[[#This Row],[申請者別合計（円）]]-table1[[#This Row],[県補助]]+table1[[#This Row],[市町村費]],"")</f>
        <v>0</v>
      </c>
      <c r="Y34"/>
      <c r="AA34" s="8" t="s">
        <v>11</v>
      </c>
    </row>
    <row r="35" spans="2:27" hidden="1" x14ac:dyDescent="0.15">
      <c r="B35" s="12">
        <v>29</v>
      </c>
      <c r="C35" s="13"/>
      <c r="D35" s="13"/>
      <c r="E35" s="13"/>
      <c r="F35" s="24"/>
      <c r="G35" s="13"/>
      <c r="H35" s="13"/>
      <c r="I35" s="13"/>
      <c r="J35" s="13"/>
      <c r="K35" s="13"/>
      <c r="L35" s="13"/>
      <c r="M35" s="13">
        <f>table1[[#This Row],[単価（円）]]*table1[[#This Row],[数量]]</f>
        <v>0</v>
      </c>
      <c r="N35" s="13">
        <f>table1[[#This Row],[事業費（円）
税抜]]*1.1</f>
        <v>0</v>
      </c>
      <c r="O35" s="13"/>
      <c r="P35" s="1"/>
      <c r="Q35" s="1">
        <f>table1[[#This Row],[要望者
（取組主体）名]]</f>
        <v>0</v>
      </c>
      <c r="R35" s="5">
        <f>IF(COUNTIF($D$5:D35,D35)&gt;=2,"",SUMIF($D:$D,D35,$E:$E))</f>
        <v>0</v>
      </c>
      <c r="S35" s="2">
        <f>IF(COUNTIF($D$5:D35,D35)&gt;=2,"",SUMIF($D:$D,D35,$M:$M))</f>
        <v>0</v>
      </c>
      <c r="T35" s="2">
        <f>IFERROR(ROUNDDOWN(table1[[#This Row],[申請者別合計（円）]]*1.1,0),"")</f>
        <v>0</v>
      </c>
      <c r="U35" s="2">
        <f>IFERROR(ROUNDDOWN(table1[[#This Row],[申請者別合計（円）]]*0.5,-3),"")</f>
        <v>0</v>
      </c>
      <c r="V35" s="1"/>
      <c r="W35" s="4">
        <f>IFERROR(table1[[#This Row],[申請者別合計（円）]]-table1[[#This Row],[県補助]]+table1[[#This Row],[市町村費]],"")</f>
        <v>0</v>
      </c>
      <c r="Y35"/>
      <c r="AA35" s="8"/>
    </row>
    <row r="36" spans="2:27" hidden="1" x14ac:dyDescent="0.15">
      <c r="B36" s="13">
        <v>30</v>
      </c>
      <c r="C36" s="13"/>
      <c r="D36" s="13"/>
      <c r="E36" s="13"/>
      <c r="F36" s="24"/>
      <c r="G36" s="13"/>
      <c r="H36" s="13"/>
      <c r="I36" s="13"/>
      <c r="J36" s="13"/>
      <c r="K36" s="13"/>
      <c r="L36" s="13"/>
      <c r="M36" s="13">
        <f>table1[[#This Row],[単価（円）]]*table1[[#This Row],[数量]]</f>
        <v>0</v>
      </c>
      <c r="N36" s="13">
        <f>table1[[#This Row],[事業費（円）
税抜]]*1.1</f>
        <v>0</v>
      </c>
      <c r="O36" s="13"/>
      <c r="P36" s="1"/>
      <c r="Q36" s="1">
        <f>table1[[#This Row],[要望者
（取組主体）名]]</f>
        <v>0</v>
      </c>
      <c r="R36" s="5">
        <f>IF(COUNTIF($D$5:D36,D36)&gt;=2,"",SUMIF($D:$D,D36,$E:$E))</f>
        <v>0</v>
      </c>
      <c r="S36" s="2">
        <f>IF(COUNTIF($D$5:D36,D36)&gt;=2,"",SUMIF($D:$D,D36,$M:$M))</f>
        <v>0</v>
      </c>
      <c r="T36" s="2">
        <f>IFERROR(ROUNDDOWN(table1[[#This Row],[申請者別合計（円）]]*1.1,0),"")</f>
        <v>0</v>
      </c>
      <c r="U36" s="2">
        <f>IFERROR(ROUNDDOWN(table1[[#This Row],[申請者別合計（円）]]*0.5,-3),"")</f>
        <v>0</v>
      </c>
      <c r="V36" s="1"/>
      <c r="W36" s="4">
        <f>IFERROR(table1[[#This Row],[申請者別合計（円）]]-table1[[#This Row],[県補助]]+table1[[#This Row],[市町村費]],"")</f>
        <v>0</v>
      </c>
      <c r="Y36"/>
      <c r="AA36" s="8"/>
    </row>
    <row r="37" spans="2:27" hidden="1" x14ac:dyDescent="0.15">
      <c r="B37" s="12">
        <v>31</v>
      </c>
      <c r="C37" s="13"/>
      <c r="D37" s="13"/>
      <c r="E37" s="13"/>
      <c r="F37" s="24"/>
      <c r="G37" s="13"/>
      <c r="H37" s="13"/>
      <c r="I37" s="13"/>
      <c r="J37" s="13"/>
      <c r="K37" s="13"/>
      <c r="L37" s="13"/>
      <c r="M37" s="13">
        <f>table1[[#This Row],[単価（円）]]*table1[[#This Row],[数量]]</f>
        <v>0</v>
      </c>
      <c r="N37" s="13">
        <f>table1[[#This Row],[事業費（円）
税抜]]*1.1</f>
        <v>0</v>
      </c>
      <c r="O37" s="13"/>
      <c r="P37" s="1"/>
      <c r="Q37" s="1">
        <f>table1[[#This Row],[要望者
（取組主体）名]]</f>
        <v>0</v>
      </c>
      <c r="R37" s="5">
        <f>IF(COUNTIF($D$5:D37,D37)&gt;=2,"",SUMIF($D:$D,D37,$E:$E))</f>
        <v>0</v>
      </c>
      <c r="S37" s="2">
        <f>IF(COUNTIF($D$5:D37,D37)&gt;=2,"",SUMIF($D:$D,D37,$M:$M))</f>
        <v>0</v>
      </c>
      <c r="T37" s="2">
        <f>IFERROR(ROUNDDOWN(table1[[#This Row],[申請者別合計（円）]]*1.1,0),"")</f>
        <v>0</v>
      </c>
      <c r="U37" s="2">
        <f>IFERROR(ROUNDDOWN(table1[[#This Row],[申請者別合計（円）]]*0.5,-3),"")</f>
        <v>0</v>
      </c>
      <c r="V37" s="1"/>
      <c r="W37" s="4">
        <f>IFERROR(table1[[#This Row],[申請者別合計（円）]]-table1[[#This Row],[県補助]]+table1[[#This Row],[市町村費]],"")</f>
        <v>0</v>
      </c>
      <c r="Y37"/>
      <c r="AA37" s="8" t="s">
        <v>32</v>
      </c>
    </row>
    <row r="38" spans="2:27" hidden="1" x14ac:dyDescent="0.15">
      <c r="B38" s="13">
        <v>32</v>
      </c>
      <c r="C38" s="13"/>
      <c r="D38" s="13"/>
      <c r="E38" s="13"/>
      <c r="F38" s="24"/>
      <c r="G38" s="13"/>
      <c r="H38" s="13"/>
      <c r="I38" s="13"/>
      <c r="J38" s="13"/>
      <c r="K38" s="13"/>
      <c r="L38" s="13"/>
      <c r="M38" s="13">
        <f>table1[[#This Row],[単価（円）]]*table1[[#This Row],[数量]]</f>
        <v>0</v>
      </c>
      <c r="N38" s="13">
        <f>table1[[#This Row],[事業費（円）
税抜]]*1.1</f>
        <v>0</v>
      </c>
      <c r="O38" s="13"/>
      <c r="P38" s="1"/>
      <c r="Q38" s="1">
        <f>table1[[#This Row],[要望者
（取組主体）名]]</f>
        <v>0</v>
      </c>
      <c r="R38" s="5">
        <f>IF(COUNTIF($D$5:D38,D38)&gt;=2,"",SUMIF($D:$D,D38,$E:$E))</f>
        <v>0</v>
      </c>
      <c r="S38" s="2">
        <f>IF(COUNTIF($D$5:D38,D38)&gt;=2,"",SUMIF($D:$D,D38,$M:$M))</f>
        <v>0</v>
      </c>
      <c r="T38" s="2">
        <f>IFERROR(ROUNDDOWN(table1[[#This Row],[申請者別合計（円）]]*1.1,0),"")</f>
        <v>0</v>
      </c>
      <c r="U38" s="2">
        <f>IFERROR(ROUNDDOWN(table1[[#This Row],[申請者別合計（円）]]*0.5,-3),"")</f>
        <v>0</v>
      </c>
      <c r="V38" s="1"/>
      <c r="W38" s="4">
        <f>IFERROR(table1[[#This Row],[申請者別合計（円）]]-table1[[#This Row],[県補助]]+table1[[#This Row],[市町村費]],"")</f>
        <v>0</v>
      </c>
      <c r="Y38"/>
      <c r="AA38" s="8" t="s">
        <v>31</v>
      </c>
    </row>
    <row r="39" spans="2:27" hidden="1" x14ac:dyDescent="0.15">
      <c r="B39" s="12">
        <v>33</v>
      </c>
      <c r="C39" s="13"/>
      <c r="D39" s="13"/>
      <c r="E39" s="13"/>
      <c r="F39" s="24"/>
      <c r="G39" s="13"/>
      <c r="H39" s="13"/>
      <c r="I39" s="13"/>
      <c r="J39" s="13"/>
      <c r="K39" s="13"/>
      <c r="L39" s="13"/>
      <c r="M39" s="13">
        <f>table1[[#This Row],[単価（円）]]*table1[[#This Row],[数量]]</f>
        <v>0</v>
      </c>
      <c r="N39" s="13">
        <f>table1[[#This Row],[事業費（円）
税抜]]*1.1</f>
        <v>0</v>
      </c>
      <c r="O39" s="13"/>
      <c r="P39" s="1"/>
      <c r="Q39" s="1">
        <f>table1[[#This Row],[要望者
（取組主体）名]]</f>
        <v>0</v>
      </c>
      <c r="R39" s="5">
        <f>IF(COUNTIF($D$5:D39,D39)&gt;=2,"",SUMIF($D:$D,D39,$E:$E))</f>
        <v>0</v>
      </c>
      <c r="S39" s="2">
        <f>IF(COUNTIF($D$5:D39,D39)&gt;=2,"",SUMIF($D:$D,D39,$M:$M))</f>
        <v>0</v>
      </c>
      <c r="T39" s="2">
        <f>IFERROR(ROUNDDOWN(table1[[#This Row],[申請者別合計（円）]]*1.1,0),"")</f>
        <v>0</v>
      </c>
      <c r="U39" s="2">
        <f>IFERROR(ROUNDDOWN(table1[[#This Row],[申請者別合計（円）]]*0.5,-3),"")</f>
        <v>0</v>
      </c>
      <c r="V39" s="1"/>
      <c r="W39" s="4">
        <f>IFERROR(table1[[#This Row],[申請者別合計（円）]]-table1[[#This Row],[県補助]]+table1[[#This Row],[市町村費]],"")</f>
        <v>0</v>
      </c>
      <c r="Y39"/>
      <c r="AA39" s="8" t="s">
        <v>30</v>
      </c>
    </row>
    <row r="40" spans="2:27" hidden="1" x14ac:dyDescent="0.15">
      <c r="B40" s="13">
        <v>34</v>
      </c>
      <c r="C40" s="13"/>
      <c r="D40" s="13"/>
      <c r="E40" s="13"/>
      <c r="F40" s="24"/>
      <c r="G40" s="13"/>
      <c r="H40" s="13"/>
      <c r="I40" s="13"/>
      <c r="J40" s="13"/>
      <c r="K40" s="13"/>
      <c r="L40" s="13"/>
      <c r="M40" s="13">
        <f>table1[[#This Row],[単価（円）]]*table1[[#This Row],[数量]]</f>
        <v>0</v>
      </c>
      <c r="N40" s="13">
        <f>table1[[#This Row],[事業費（円）
税抜]]*1.1</f>
        <v>0</v>
      </c>
      <c r="O40" s="13"/>
      <c r="P40" s="1"/>
      <c r="Q40" s="1">
        <f>table1[[#This Row],[要望者
（取組主体）名]]</f>
        <v>0</v>
      </c>
      <c r="R40" s="5">
        <f>IF(COUNTIF($D$5:D40,D40)&gt;=2,"",SUMIF($D:$D,D40,$E:$E))</f>
        <v>0</v>
      </c>
      <c r="S40" s="2">
        <f>IF(COUNTIF($D$5:D40,D40)&gt;=2,"",SUMIF($D:$D,D40,$M:$M))</f>
        <v>0</v>
      </c>
      <c r="T40" s="2">
        <f>IFERROR(ROUNDDOWN(table1[[#This Row],[申請者別合計（円）]]*1.1,0),"")</f>
        <v>0</v>
      </c>
      <c r="U40" s="2">
        <f>IFERROR(ROUNDDOWN(table1[[#This Row],[申請者別合計（円）]]*0.5,-3),"")</f>
        <v>0</v>
      </c>
      <c r="V40" s="1"/>
      <c r="W40" s="4">
        <f>IFERROR(table1[[#This Row],[申請者別合計（円）]]-table1[[#This Row],[県補助]]+table1[[#This Row],[市町村費]],"")</f>
        <v>0</v>
      </c>
      <c r="Y40"/>
      <c r="AA40" s="8"/>
    </row>
    <row r="41" spans="2:27" hidden="1" x14ac:dyDescent="0.15">
      <c r="B41" s="12">
        <v>35</v>
      </c>
      <c r="C41" s="13"/>
      <c r="D41" s="13"/>
      <c r="E41" s="13"/>
      <c r="F41" s="24"/>
      <c r="G41" s="13"/>
      <c r="H41" s="13"/>
      <c r="I41" s="13"/>
      <c r="J41" s="13"/>
      <c r="K41" s="13"/>
      <c r="L41" s="13"/>
      <c r="M41" s="13">
        <f>table1[[#This Row],[単価（円）]]*table1[[#This Row],[数量]]</f>
        <v>0</v>
      </c>
      <c r="N41" s="13">
        <f>table1[[#This Row],[事業費（円）
税抜]]*1.1</f>
        <v>0</v>
      </c>
      <c r="O41" s="13"/>
      <c r="P41" s="1"/>
      <c r="Q41" s="1">
        <f>table1[[#This Row],[要望者
（取組主体）名]]</f>
        <v>0</v>
      </c>
      <c r="R41" s="5">
        <f>IF(COUNTIF($D$5:D41,D41)&gt;=2,"",SUMIF($D:$D,D41,$E:$E))</f>
        <v>0</v>
      </c>
      <c r="S41" s="2">
        <f>IF(COUNTIF($D$5:D41,D41)&gt;=2,"",SUMIF($D:$D,D41,$M:$M))</f>
        <v>0</v>
      </c>
      <c r="T41" s="2">
        <f>IFERROR(ROUNDDOWN(table1[[#This Row],[申請者別合計（円）]]*1.1,0),"")</f>
        <v>0</v>
      </c>
      <c r="U41" s="2">
        <f>IFERROR(ROUNDDOWN(table1[[#This Row],[申請者別合計（円）]]*0.5,-3),"")</f>
        <v>0</v>
      </c>
      <c r="V41" s="1"/>
      <c r="W41" s="4">
        <f>IFERROR(table1[[#This Row],[申請者別合計（円）]]-table1[[#This Row],[県補助]]+table1[[#This Row],[市町村費]],"")</f>
        <v>0</v>
      </c>
      <c r="Y41"/>
      <c r="AA41" s="8"/>
    </row>
    <row r="42" spans="2:27" hidden="1" x14ac:dyDescent="0.15">
      <c r="B42" s="13">
        <v>36</v>
      </c>
      <c r="C42" s="13"/>
      <c r="D42" s="13"/>
      <c r="E42" s="13"/>
      <c r="F42" s="24"/>
      <c r="G42" s="13"/>
      <c r="H42" s="13"/>
      <c r="I42" s="13"/>
      <c r="J42" s="13"/>
      <c r="K42" s="13"/>
      <c r="L42" s="13"/>
      <c r="M42" s="13">
        <f>table1[[#This Row],[単価（円）]]*table1[[#This Row],[数量]]</f>
        <v>0</v>
      </c>
      <c r="N42" s="13">
        <f>table1[[#This Row],[事業費（円）
税抜]]*1.1</f>
        <v>0</v>
      </c>
      <c r="O42" s="13"/>
      <c r="P42" s="1"/>
      <c r="Q42" s="1">
        <f>table1[[#This Row],[要望者
（取組主体）名]]</f>
        <v>0</v>
      </c>
      <c r="R42" s="5">
        <f>IF(COUNTIF($D$5:D42,D42)&gt;=2,"",SUMIF($D:$D,D42,$E:$E))</f>
        <v>0</v>
      </c>
      <c r="S42" s="2">
        <f>IF(COUNTIF($D$5:D42,D42)&gt;=2,"",SUMIF($D:$D,D42,$M:$M))</f>
        <v>0</v>
      </c>
      <c r="T42" s="2">
        <f>IFERROR(ROUNDDOWN(table1[[#This Row],[申請者別合計（円）]]*1.1,0),"")</f>
        <v>0</v>
      </c>
      <c r="U42" s="2">
        <f>IFERROR(ROUNDDOWN(table1[[#This Row],[申請者別合計（円）]]*0.5,-3),"")</f>
        <v>0</v>
      </c>
      <c r="V42" s="1"/>
      <c r="W42" s="4">
        <f>IFERROR(table1[[#This Row],[申請者別合計（円）]]-table1[[#This Row],[県補助]]+table1[[#This Row],[市町村費]],"")</f>
        <v>0</v>
      </c>
      <c r="Y42"/>
      <c r="AA42" s="8"/>
    </row>
    <row r="43" spans="2:27" hidden="1" x14ac:dyDescent="0.15">
      <c r="B43" s="12">
        <v>37</v>
      </c>
      <c r="C43" s="13"/>
      <c r="D43" s="13"/>
      <c r="E43" s="13"/>
      <c r="F43" s="24"/>
      <c r="G43" s="13"/>
      <c r="H43" s="13"/>
      <c r="I43" s="13"/>
      <c r="J43" s="13"/>
      <c r="K43" s="13"/>
      <c r="L43" s="13"/>
      <c r="M43" s="13">
        <f>table1[[#This Row],[単価（円）]]*table1[[#This Row],[数量]]</f>
        <v>0</v>
      </c>
      <c r="N43" s="13">
        <f>table1[[#This Row],[事業費（円）
税抜]]*1.1</f>
        <v>0</v>
      </c>
      <c r="O43" s="13"/>
      <c r="P43" s="1"/>
      <c r="Q43" s="1">
        <f>table1[[#This Row],[要望者
（取組主体）名]]</f>
        <v>0</v>
      </c>
      <c r="R43" s="5">
        <f>IF(COUNTIF($D$5:D43,D43)&gt;=2,"",SUMIF($D:$D,D43,$E:$E))</f>
        <v>0</v>
      </c>
      <c r="S43" s="2">
        <f>IF(COUNTIF($D$5:D43,D43)&gt;=2,"",SUMIF($D:$D,D43,$M:$M))</f>
        <v>0</v>
      </c>
      <c r="T43" s="2">
        <f>IFERROR(ROUNDDOWN(table1[[#This Row],[申請者別合計（円）]]*1.1,0),"")</f>
        <v>0</v>
      </c>
      <c r="U43" s="2">
        <f>IFERROR(ROUNDDOWN(table1[[#This Row],[申請者別合計（円）]]*0.5,-3),"")</f>
        <v>0</v>
      </c>
      <c r="V43" s="1"/>
      <c r="W43" s="4">
        <f>IFERROR(table1[[#This Row],[申請者別合計（円）]]-table1[[#This Row],[県補助]]+table1[[#This Row],[市町村費]],"")</f>
        <v>0</v>
      </c>
      <c r="Y43"/>
      <c r="AA43" s="8"/>
    </row>
    <row r="44" spans="2:27" hidden="1" x14ac:dyDescent="0.15">
      <c r="B44" s="13">
        <v>38</v>
      </c>
      <c r="C44" s="13"/>
      <c r="D44" s="13"/>
      <c r="E44" s="13"/>
      <c r="F44" s="24"/>
      <c r="G44" s="13"/>
      <c r="H44" s="13"/>
      <c r="I44" s="13"/>
      <c r="J44" s="13"/>
      <c r="K44" s="13"/>
      <c r="L44" s="13"/>
      <c r="M44" s="13">
        <f>table1[[#This Row],[単価（円）]]*table1[[#This Row],[数量]]</f>
        <v>0</v>
      </c>
      <c r="N44" s="13">
        <f>table1[[#This Row],[事業費（円）
税抜]]*1.1</f>
        <v>0</v>
      </c>
      <c r="O44" s="13"/>
      <c r="P44" s="1"/>
      <c r="Q44" s="1">
        <f>table1[[#This Row],[要望者
（取組主体）名]]</f>
        <v>0</v>
      </c>
      <c r="R44" s="5">
        <f>IF(COUNTIF($D$5:D44,D44)&gt;=2,"",SUMIF($D:$D,D44,$E:$E))</f>
        <v>0</v>
      </c>
      <c r="S44" s="2">
        <f>IF(COUNTIF($D$5:D44,D44)&gt;=2,"",SUMIF($D:$D,D44,$M:$M))</f>
        <v>0</v>
      </c>
      <c r="T44" s="2">
        <f>IFERROR(ROUNDDOWN(table1[[#This Row],[申請者別合計（円）]]*1.1,0),"")</f>
        <v>0</v>
      </c>
      <c r="U44" s="2">
        <f>IFERROR(ROUNDDOWN(table1[[#This Row],[申請者別合計（円）]]*0.5,-3),"")</f>
        <v>0</v>
      </c>
      <c r="V44" s="1"/>
      <c r="W44" s="4">
        <f>IFERROR(table1[[#This Row],[申請者別合計（円）]]-table1[[#This Row],[県補助]]+table1[[#This Row],[市町村費]],"")</f>
        <v>0</v>
      </c>
      <c r="Y44"/>
      <c r="AA44" s="8"/>
    </row>
    <row r="45" spans="2:27" hidden="1" x14ac:dyDescent="0.15">
      <c r="B45" s="12">
        <v>39</v>
      </c>
      <c r="C45" s="13"/>
      <c r="D45" s="13"/>
      <c r="E45" s="13"/>
      <c r="F45" s="24"/>
      <c r="G45" s="13"/>
      <c r="H45" s="13"/>
      <c r="I45" s="13"/>
      <c r="J45" s="13"/>
      <c r="K45" s="13"/>
      <c r="L45" s="13"/>
      <c r="M45" s="13">
        <f>table1[[#This Row],[単価（円）]]*table1[[#This Row],[数量]]</f>
        <v>0</v>
      </c>
      <c r="N45" s="13">
        <f>table1[[#This Row],[事業費（円）
税抜]]*1.1</f>
        <v>0</v>
      </c>
      <c r="O45" s="13"/>
      <c r="P45" s="1"/>
      <c r="Q45" s="1">
        <f>table1[[#This Row],[要望者
（取組主体）名]]</f>
        <v>0</v>
      </c>
      <c r="R45" s="5">
        <f>IF(COUNTIF($D$5:D45,D45)&gt;=2,"",SUMIF($D:$D,D45,$E:$E))</f>
        <v>0</v>
      </c>
      <c r="S45" s="2">
        <f>IF(COUNTIF($D$5:D45,D45)&gt;=2,"",SUMIF($D:$D,D45,$M:$M))</f>
        <v>0</v>
      </c>
      <c r="T45" s="2">
        <f>IFERROR(ROUNDDOWN(table1[[#This Row],[申請者別合計（円）]]*1.1,0),"")</f>
        <v>0</v>
      </c>
      <c r="U45" s="2">
        <f>IFERROR(ROUNDDOWN(table1[[#This Row],[申請者別合計（円）]]*0.5,-3),"")</f>
        <v>0</v>
      </c>
      <c r="V45" s="1"/>
      <c r="W45" s="4">
        <f>IFERROR(table1[[#This Row],[申請者別合計（円）]]-table1[[#This Row],[県補助]]+table1[[#This Row],[市町村費]],"")</f>
        <v>0</v>
      </c>
      <c r="Y45"/>
      <c r="AA45" s="8"/>
    </row>
    <row r="46" spans="2:27" hidden="1" x14ac:dyDescent="0.15">
      <c r="B46" s="13">
        <v>40</v>
      </c>
      <c r="C46" s="13"/>
      <c r="D46" s="13"/>
      <c r="E46" s="13"/>
      <c r="F46" s="24"/>
      <c r="G46" s="13"/>
      <c r="H46" s="13"/>
      <c r="I46" s="13"/>
      <c r="J46" s="13"/>
      <c r="K46" s="13"/>
      <c r="L46" s="13"/>
      <c r="M46" s="13">
        <f>table1[[#This Row],[単価（円）]]*table1[[#This Row],[数量]]</f>
        <v>0</v>
      </c>
      <c r="N46" s="13">
        <f>table1[[#This Row],[事業費（円）
税抜]]*1.1</f>
        <v>0</v>
      </c>
      <c r="O46" s="13"/>
      <c r="P46" s="1"/>
      <c r="Q46" s="1">
        <f>table1[[#This Row],[要望者
（取組主体）名]]</f>
        <v>0</v>
      </c>
      <c r="R46" s="5">
        <f>IF(COUNTIF($D$5:D46,D46)&gt;=2,"",SUMIF($D:$D,D46,$E:$E))</f>
        <v>0</v>
      </c>
      <c r="S46" s="2">
        <f>IF(COUNTIF($D$5:D46,D46)&gt;=2,"",SUMIF($D:$D,D46,$M:$M))</f>
        <v>0</v>
      </c>
      <c r="T46" s="2">
        <f>IFERROR(ROUNDDOWN(table1[[#This Row],[申請者別合計（円）]]*1.1,0),"")</f>
        <v>0</v>
      </c>
      <c r="U46" s="2">
        <f>IFERROR(ROUNDDOWN(table1[[#This Row],[申請者別合計（円）]]*0.5,-3),"")</f>
        <v>0</v>
      </c>
      <c r="V46" s="1"/>
      <c r="W46" s="4">
        <f>IFERROR(table1[[#This Row],[申請者別合計（円）]]-table1[[#This Row],[県補助]]+table1[[#This Row],[市町村費]],"")</f>
        <v>0</v>
      </c>
      <c r="Y46"/>
      <c r="AA46" s="8"/>
    </row>
    <row r="47" spans="2:27" hidden="1" x14ac:dyDescent="0.15">
      <c r="B47" s="12">
        <v>41</v>
      </c>
      <c r="C47" s="13"/>
      <c r="D47" s="13"/>
      <c r="E47" s="13"/>
      <c r="F47" s="24"/>
      <c r="G47" s="13"/>
      <c r="H47" s="13"/>
      <c r="I47" s="13"/>
      <c r="J47" s="13"/>
      <c r="K47" s="13"/>
      <c r="L47" s="13"/>
      <c r="M47" s="13">
        <f>table1[[#This Row],[単価（円）]]*table1[[#This Row],[数量]]</f>
        <v>0</v>
      </c>
      <c r="N47" s="13">
        <f>table1[[#This Row],[事業費（円）
税抜]]*1.1</f>
        <v>0</v>
      </c>
      <c r="O47" s="13"/>
      <c r="P47" s="1"/>
      <c r="Q47" s="1">
        <f>table1[[#This Row],[要望者
（取組主体）名]]</f>
        <v>0</v>
      </c>
      <c r="R47" s="5">
        <f>IF(COUNTIF($D$5:D47,D47)&gt;=2,"",SUMIF($D:$D,D47,$E:$E))</f>
        <v>0</v>
      </c>
      <c r="S47" s="2">
        <f>IF(COUNTIF($D$5:D47,D47)&gt;=2,"",SUMIF($D:$D,D47,$M:$M))</f>
        <v>0</v>
      </c>
      <c r="T47" s="2">
        <f>IFERROR(ROUNDDOWN(table1[[#This Row],[申請者別合計（円）]]*1.1,0),"")</f>
        <v>0</v>
      </c>
      <c r="U47" s="2">
        <f>IFERROR(ROUNDDOWN(table1[[#This Row],[申請者別合計（円）]]*0.5,-3),"")</f>
        <v>0</v>
      </c>
      <c r="V47" s="1"/>
      <c r="W47" s="4">
        <f>IFERROR(table1[[#This Row],[申請者別合計（円）]]-table1[[#This Row],[県補助]]+table1[[#This Row],[市町村費]],"")</f>
        <v>0</v>
      </c>
      <c r="Y47"/>
      <c r="AA47" s="8"/>
    </row>
    <row r="48" spans="2:27" hidden="1" x14ac:dyDescent="0.15">
      <c r="B48" s="13">
        <v>42</v>
      </c>
      <c r="C48" s="13"/>
      <c r="D48" s="13"/>
      <c r="E48" s="13"/>
      <c r="F48" s="24"/>
      <c r="G48" s="13"/>
      <c r="H48" s="13"/>
      <c r="I48" s="13"/>
      <c r="J48" s="13"/>
      <c r="K48" s="13"/>
      <c r="L48" s="13"/>
      <c r="M48" s="13">
        <f>table1[[#This Row],[単価（円）]]*table1[[#This Row],[数量]]</f>
        <v>0</v>
      </c>
      <c r="N48" s="13">
        <f>table1[[#This Row],[事業費（円）
税抜]]*1.1</f>
        <v>0</v>
      </c>
      <c r="O48" s="13"/>
      <c r="P48" s="1"/>
      <c r="Q48" s="1">
        <f>table1[[#This Row],[要望者
（取組主体）名]]</f>
        <v>0</v>
      </c>
      <c r="R48" s="5">
        <f>IF(COUNTIF($D$5:D48,D48)&gt;=2,"",SUMIF($D:$D,D48,$E:$E))</f>
        <v>0</v>
      </c>
      <c r="S48" s="2">
        <f>IF(COUNTIF($D$5:D48,D48)&gt;=2,"",SUMIF($D:$D,D48,$M:$M))</f>
        <v>0</v>
      </c>
      <c r="T48" s="2">
        <f>IFERROR(ROUNDDOWN(table1[[#This Row],[申請者別合計（円）]]*1.1,0),"")</f>
        <v>0</v>
      </c>
      <c r="U48" s="2">
        <f>IFERROR(ROUNDDOWN(table1[[#This Row],[申請者別合計（円）]]*0.5,-3),"")</f>
        <v>0</v>
      </c>
      <c r="V48" s="1"/>
      <c r="W48" s="4">
        <f>IFERROR(table1[[#This Row],[申請者別合計（円）]]-table1[[#This Row],[県補助]]+table1[[#This Row],[市町村費]],"")</f>
        <v>0</v>
      </c>
      <c r="Y48"/>
      <c r="AA48" s="8"/>
    </row>
    <row r="49" spans="2:27" hidden="1" x14ac:dyDescent="0.15">
      <c r="B49" s="12">
        <v>43</v>
      </c>
      <c r="C49" s="13"/>
      <c r="D49" s="13"/>
      <c r="E49" s="13"/>
      <c r="F49" s="24"/>
      <c r="G49" s="13"/>
      <c r="H49" s="13"/>
      <c r="I49" s="13"/>
      <c r="J49" s="13"/>
      <c r="K49" s="13"/>
      <c r="L49" s="13"/>
      <c r="M49" s="13">
        <f>table1[[#This Row],[単価（円）]]*table1[[#This Row],[数量]]</f>
        <v>0</v>
      </c>
      <c r="N49" s="13">
        <f>table1[[#This Row],[事業費（円）
税抜]]*1.1</f>
        <v>0</v>
      </c>
      <c r="O49" s="13"/>
      <c r="P49" s="1"/>
      <c r="Q49" s="1">
        <f>table1[[#This Row],[要望者
（取組主体）名]]</f>
        <v>0</v>
      </c>
      <c r="R49" s="5">
        <f>IF(COUNTIF($D$5:D49,D49)&gt;=2,"",SUMIF($D:$D,D49,$E:$E))</f>
        <v>0</v>
      </c>
      <c r="S49" s="2">
        <f>IF(COUNTIF($D$5:D49,D49)&gt;=2,"",SUMIF($D:$D,D49,$M:$M))</f>
        <v>0</v>
      </c>
      <c r="T49" s="2">
        <f>IFERROR(ROUNDDOWN(table1[[#This Row],[申請者別合計（円）]]*1.1,0),"")</f>
        <v>0</v>
      </c>
      <c r="U49" s="2">
        <f>IFERROR(ROUNDDOWN(table1[[#This Row],[申請者別合計（円）]]*0.5,-3),"")</f>
        <v>0</v>
      </c>
      <c r="V49" s="1"/>
      <c r="W49" s="4">
        <f>IFERROR(table1[[#This Row],[申請者別合計（円）]]-table1[[#This Row],[県補助]]+table1[[#This Row],[市町村費]],"")</f>
        <v>0</v>
      </c>
      <c r="Y49"/>
      <c r="AA49" s="8"/>
    </row>
    <row r="50" spans="2:27" hidden="1" x14ac:dyDescent="0.15">
      <c r="B50" s="13">
        <v>44</v>
      </c>
      <c r="C50" s="13"/>
      <c r="D50" s="13"/>
      <c r="E50" s="13"/>
      <c r="F50" s="24"/>
      <c r="G50" s="13"/>
      <c r="H50" s="13"/>
      <c r="I50" s="13"/>
      <c r="J50" s="13"/>
      <c r="K50" s="13"/>
      <c r="L50" s="13"/>
      <c r="M50" s="13">
        <f>table1[[#This Row],[単価（円）]]*table1[[#This Row],[数量]]</f>
        <v>0</v>
      </c>
      <c r="N50" s="13">
        <f>table1[[#This Row],[事業費（円）
税抜]]*1.1</f>
        <v>0</v>
      </c>
      <c r="O50" s="13"/>
      <c r="P50" s="1"/>
      <c r="Q50" s="1">
        <f>table1[[#This Row],[要望者
（取組主体）名]]</f>
        <v>0</v>
      </c>
      <c r="R50" s="5">
        <f>IF(COUNTIF($D$5:D50,D50)&gt;=2,"",SUMIF($D:$D,D50,$E:$E))</f>
        <v>0</v>
      </c>
      <c r="S50" s="2">
        <f>IF(COUNTIF($D$5:D50,D50)&gt;=2,"",SUMIF($D:$D,D50,$M:$M))</f>
        <v>0</v>
      </c>
      <c r="T50" s="2">
        <f>IFERROR(ROUNDDOWN(table1[[#This Row],[申請者別合計（円）]]*1.1,0),"")</f>
        <v>0</v>
      </c>
      <c r="U50" s="2">
        <f>IFERROR(ROUNDDOWN(table1[[#This Row],[申請者別合計（円）]]*0.5,-3),"")</f>
        <v>0</v>
      </c>
      <c r="V50" s="1"/>
      <c r="W50" s="4">
        <f>IFERROR(table1[[#This Row],[申請者別合計（円）]]-table1[[#This Row],[県補助]]+table1[[#This Row],[市町村費]],"")</f>
        <v>0</v>
      </c>
      <c r="Y50"/>
      <c r="AA50" s="8"/>
    </row>
    <row r="51" spans="2:27" hidden="1" x14ac:dyDescent="0.15">
      <c r="B51" s="12">
        <v>45</v>
      </c>
      <c r="C51" s="13"/>
      <c r="D51" s="13"/>
      <c r="E51" s="13"/>
      <c r="F51" s="24"/>
      <c r="G51" s="13"/>
      <c r="H51" s="13"/>
      <c r="I51" s="13"/>
      <c r="J51" s="13"/>
      <c r="K51" s="13"/>
      <c r="L51" s="13"/>
      <c r="M51" s="13">
        <f>table1[[#This Row],[単価（円）]]*table1[[#This Row],[数量]]</f>
        <v>0</v>
      </c>
      <c r="N51" s="13">
        <f>table1[[#This Row],[事業費（円）
税抜]]*1.1</f>
        <v>0</v>
      </c>
      <c r="O51" s="13"/>
      <c r="P51" s="1"/>
      <c r="Q51" s="1">
        <f>table1[[#This Row],[要望者
（取組主体）名]]</f>
        <v>0</v>
      </c>
      <c r="R51" s="5">
        <f>IF(COUNTIF($D$5:D51,D51)&gt;=2,"",SUMIF($D:$D,D51,$E:$E))</f>
        <v>0</v>
      </c>
      <c r="S51" s="2">
        <f>IF(COUNTIF($D$5:D51,D51)&gt;=2,"",SUMIF($D:$D,D51,$M:$M))</f>
        <v>0</v>
      </c>
      <c r="T51" s="2">
        <f>IFERROR(ROUNDDOWN(table1[[#This Row],[申請者別合計（円）]]*1.1,0),"")</f>
        <v>0</v>
      </c>
      <c r="U51" s="2">
        <f>IFERROR(ROUNDDOWN(table1[[#This Row],[申請者別合計（円）]]*0.5,-3),"")</f>
        <v>0</v>
      </c>
      <c r="V51" s="1"/>
      <c r="W51" s="4">
        <f>IFERROR(table1[[#This Row],[申請者別合計（円）]]-table1[[#This Row],[県補助]]+table1[[#This Row],[市町村費]],"")</f>
        <v>0</v>
      </c>
      <c r="Y51"/>
      <c r="AA51" s="8"/>
    </row>
    <row r="52" spans="2:27" hidden="1" x14ac:dyDescent="0.15">
      <c r="B52" s="13">
        <v>46</v>
      </c>
      <c r="C52" s="13"/>
      <c r="D52" s="13"/>
      <c r="E52" s="13"/>
      <c r="F52" s="24"/>
      <c r="G52" s="13"/>
      <c r="H52" s="13"/>
      <c r="I52" s="13"/>
      <c r="J52" s="13"/>
      <c r="K52" s="13"/>
      <c r="L52" s="13"/>
      <c r="M52" s="13">
        <f>table1[[#This Row],[単価（円）]]*table1[[#This Row],[数量]]</f>
        <v>0</v>
      </c>
      <c r="N52" s="13">
        <f>table1[[#This Row],[事業費（円）
税抜]]*1.1</f>
        <v>0</v>
      </c>
      <c r="O52" s="13"/>
      <c r="P52" s="1"/>
      <c r="Q52" s="1">
        <f>table1[[#This Row],[要望者
（取組主体）名]]</f>
        <v>0</v>
      </c>
      <c r="R52" s="5">
        <f>IF(COUNTIF($D$5:D52,D52)&gt;=2,"",SUMIF($D:$D,D52,$E:$E))</f>
        <v>0</v>
      </c>
      <c r="S52" s="2">
        <f>IF(COUNTIF($D$5:D52,D52)&gt;=2,"",SUMIF($D:$D,D52,$M:$M))</f>
        <v>0</v>
      </c>
      <c r="T52" s="2">
        <f>IFERROR(ROUNDDOWN(table1[[#This Row],[申請者別合計（円）]]*1.1,0),"")</f>
        <v>0</v>
      </c>
      <c r="U52" s="2">
        <f>IFERROR(ROUNDDOWN(table1[[#This Row],[申請者別合計（円）]]*0.5,-3),"")</f>
        <v>0</v>
      </c>
      <c r="V52" s="1"/>
      <c r="W52" s="4">
        <f>IFERROR(table1[[#This Row],[申請者別合計（円）]]-table1[[#This Row],[県補助]]+table1[[#This Row],[市町村費]],"")</f>
        <v>0</v>
      </c>
      <c r="Y52"/>
      <c r="AA52" s="8"/>
    </row>
    <row r="53" spans="2:27" hidden="1" x14ac:dyDescent="0.15">
      <c r="B53" s="12">
        <v>47</v>
      </c>
      <c r="C53" s="13"/>
      <c r="D53" s="13"/>
      <c r="E53" s="13"/>
      <c r="F53" s="24"/>
      <c r="G53" s="13"/>
      <c r="H53" s="13"/>
      <c r="I53" s="13"/>
      <c r="J53" s="13"/>
      <c r="K53" s="13"/>
      <c r="L53" s="13"/>
      <c r="M53" s="13">
        <f>table1[[#This Row],[単価（円）]]*table1[[#This Row],[数量]]</f>
        <v>0</v>
      </c>
      <c r="N53" s="13">
        <f>table1[[#This Row],[事業費（円）
税抜]]*1.1</f>
        <v>0</v>
      </c>
      <c r="O53" s="13"/>
      <c r="P53" s="1"/>
      <c r="Q53" s="1">
        <f>table1[[#This Row],[要望者
（取組主体）名]]</f>
        <v>0</v>
      </c>
      <c r="R53" s="5">
        <f>IF(COUNTIF($D$5:D53,D53)&gt;=2,"",SUMIF($D:$D,D53,$E:$E))</f>
        <v>0</v>
      </c>
      <c r="S53" s="2">
        <f>IF(COUNTIF($D$5:D53,D53)&gt;=2,"",SUMIF($D:$D,D53,$M:$M))</f>
        <v>0</v>
      </c>
      <c r="T53" s="2">
        <f>IFERROR(ROUNDDOWN(table1[[#This Row],[申請者別合計（円）]]*1.1,0),"")</f>
        <v>0</v>
      </c>
      <c r="U53" s="2">
        <f>IFERROR(ROUNDDOWN(table1[[#This Row],[申請者別合計（円）]]*0.5,-3),"")</f>
        <v>0</v>
      </c>
      <c r="V53" s="1"/>
      <c r="W53" s="4">
        <f>IFERROR(table1[[#This Row],[申請者別合計（円）]]-table1[[#This Row],[県補助]]+table1[[#This Row],[市町村費]],"")</f>
        <v>0</v>
      </c>
      <c r="Y53"/>
      <c r="AA53" s="8"/>
    </row>
    <row r="54" spans="2:27" hidden="1" x14ac:dyDescent="0.15">
      <c r="B54" s="13">
        <v>48</v>
      </c>
      <c r="C54" s="13"/>
      <c r="D54" s="13"/>
      <c r="E54" s="13"/>
      <c r="F54" s="24"/>
      <c r="G54" s="13"/>
      <c r="H54" s="13"/>
      <c r="I54" s="13"/>
      <c r="J54" s="13"/>
      <c r="K54" s="13"/>
      <c r="L54" s="13"/>
      <c r="M54" s="13">
        <f>table1[[#This Row],[単価（円）]]*table1[[#This Row],[数量]]</f>
        <v>0</v>
      </c>
      <c r="N54" s="13">
        <f>table1[[#This Row],[事業費（円）
税抜]]*1.1</f>
        <v>0</v>
      </c>
      <c r="O54" s="13"/>
      <c r="P54" s="1"/>
      <c r="Q54" s="1">
        <f>table1[[#This Row],[要望者
（取組主体）名]]</f>
        <v>0</v>
      </c>
      <c r="R54" s="5">
        <f>IF(COUNTIF($D$5:D54,D54)&gt;=2,"",SUMIF($D:$D,D54,$E:$E))</f>
        <v>0</v>
      </c>
      <c r="S54" s="2">
        <f>IF(COUNTIF($D$5:D54,D54)&gt;=2,"",SUMIF($D:$D,D54,$M:$M))</f>
        <v>0</v>
      </c>
      <c r="T54" s="2">
        <f>IFERROR(ROUNDDOWN(table1[[#This Row],[申請者別合計（円）]]*1.1,0),"")</f>
        <v>0</v>
      </c>
      <c r="U54" s="2">
        <f>IFERROR(ROUNDDOWN(table1[[#This Row],[申請者別合計（円）]]*0.5,-3),"")</f>
        <v>0</v>
      </c>
      <c r="V54" s="1"/>
      <c r="W54" s="4">
        <f>IFERROR(table1[[#This Row],[申請者別合計（円）]]-table1[[#This Row],[県補助]]+table1[[#This Row],[市町村費]],"")</f>
        <v>0</v>
      </c>
      <c r="Y54"/>
      <c r="AA54" s="8"/>
    </row>
    <row r="55" spans="2:27" hidden="1" x14ac:dyDescent="0.15">
      <c r="B55" s="12">
        <v>49</v>
      </c>
      <c r="C55" s="13"/>
      <c r="D55" s="13"/>
      <c r="E55" s="13"/>
      <c r="F55" s="24"/>
      <c r="G55" s="13"/>
      <c r="H55" s="13"/>
      <c r="I55" s="13"/>
      <c r="J55" s="13"/>
      <c r="K55" s="13"/>
      <c r="L55" s="13"/>
      <c r="M55" s="13">
        <f>table1[[#This Row],[単価（円）]]*table1[[#This Row],[数量]]</f>
        <v>0</v>
      </c>
      <c r="N55" s="13">
        <f>table1[[#This Row],[事業費（円）
税抜]]*1.1</f>
        <v>0</v>
      </c>
      <c r="O55" s="13"/>
      <c r="P55" s="1"/>
      <c r="Q55" s="1">
        <f>table1[[#This Row],[要望者
（取組主体）名]]</f>
        <v>0</v>
      </c>
      <c r="R55" s="5">
        <f>IF(COUNTIF($D$5:D55,D55)&gt;=2,"",SUMIF($D:$D,D55,$E:$E))</f>
        <v>0</v>
      </c>
      <c r="S55" s="2">
        <f>IF(COUNTIF($D$5:D55,D55)&gt;=2,"",SUMIF($D:$D,D55,$M:$M))</f>
        <v>0</v>
      </c>
      <c r="T55" s="2">
        <f>IFERROR(ROUNDDOWN(table1[[#This Row],[申請者別合計（円）]]*1.1,0),"")</f>
        <v>0</v>
      </c>
      <c r="U55" s="2">
        <f>IFERROR(ROUNDDOWN(table1[[#This Row],[申請者別合計（円）]]*0.5,-3),"")</f>
        <v>0</v>
      </c>
      <c r="V55" s="1"/>
      <c r="W55" s="4">
        <f>IFERROR(table1[[#This Row],[申請者別合計（円）]]-table1[[#This Row],[県補助]]+table1[[#This Row],[市町村費]],"")</f>
        <v>0</v>
      </c>
      <c r="Y55"/>
      <c r="AA55" s="8"/>
    </row>
    <row r="56" spans="2:27" hidden="1" x14ac:dyDescent="0.15">
      <c r="B56" s="13">
        <v>50</v>
      </c>
      <c r="C56" s="13"/>
      <c r="D56" s="13"/>
      <c r="E56" s="13"/>
      <c r="F56" s="24"/>
      <c r="G56" s="13"/>
      <c r="H56" s="13"/>
      <c r="I56" s="13"/>
      <c r="J56" s="13"/>
      <c r="K56" s="13"/>
      <c r="L56" s="13"/>
      <c r="M56" s="13">
        <f>table1[[#This Row],[単価（円）]]*table1[[#This Row],[数量]]</f>
        <v>0</v>
      </c>
      <c r="N56" s="13">
        <f>table1[[#This Row],[事業費（円）
税抜]]*1.1</f>
        <v>0</v>
      </c>
      <c r="O56" s="13"/>
      <c r="P56" s="1"/>
      <c r="Q56" s="1">
        <f>table1[[#This Row],[要望者
（取組主体）名]]</f>
        <v>0</v>
      </c>
      <c r="R56" s="5">
        <f>IF(COUNTIF($D$5:D56,D56)&gt;=2,"",SUMIF($D:$D,D56,$E:$E))</f>
        <v>0</v>
      </c>
      <c r="S56" s="2">
        <f>IF(COUNTIF($D$5:D56,D56)&gt;=2,"",SUMIF($D:$D,D56,$M:$M))</f>
        <v>0</v>
      </c>
      <c r="T56" s="2">
        <f>IFERROR(ROUNDDOWN(table1[[#This Row],[申請者別合計（円）]]*1.1,0),"")</f>
        <v>0</v>
      </c>
      <c r="U56" s="2">
        <f>IFERROR(ROUNDDOWN(table1[[#This Row],[申請者別合計（円）]]*0.5,-3),"")</f>
        <v>0</v>
      </c>
      <c r="V56" s="1"/>
      <c r="W56" s="4">
        <f>IFERROR(table1[[#This Row],[申請者別合計（円）]]-table1[[#This Row],[県補助]]+table1[[#This Row],[市町村費]],"")</f>
        <v>0</v>
      </c>
      <c r="Y56"/>
      <c r="AA56" s="8"/>
    </row>
    <row r="57" spans="2:27" hidden="1" x14ac:dyDescent="0.15">
      <c r="B57" s="12">
        <v>51</v>
      </c>
      <c r="C57" s="13"/>
      <c r="D57" s="13"/>
      <c r="E57" s="13"/>
      <c r="F57" s="24"/>
      <c r="G57" s="13"/>
      <c r="H57" s="13"/>
      <c r="I57" s="13"/>
      <c r="J57" s="13"/>
      <c r="K57" s="13"/>
      <c r="L57" s="13"/>
      <c r="M57" s="13">
        <f>table1[[#This Row],[単価（円）]]*table1[[#This Row],[数量]]</f>
        <v>0</v>
      </c>
      <c r="N57" s="13">
        <f>table1[[#This Row],[事業費（円）
税抜]]*1.1</f>
        <v>0</v>
      </c>
      <c r="O57" s="13"/>
      <c r="P57" s="1"/>
      <c r="Q57" s="1">
        <f>table1[[#This Row],[要望者
（取組主体）名]]</f>
        <v>0</v>
      </c>
      <c r="R57" s="5">
        <f>IF(COUNTIF($D$5:D57,D57)&gt;=2,"",SUMIF($D:$D,D57,$E:$E))</f>
        <v>0</v>
      </c>
      <c r="S57" s="2">
        <f>IF(COUNTIF($D$5:D57,D57)&gt;=2,"",SUMIF($D:$D,D57,$M:$M))</f>
        <v>0</v>
      </c>
      <c r="T57" s="2">
        <f>IFERROR(ROUNDDOWN(table1[[#This Row],[申請者別合計（円）]]*1.1,0),"")</f>
        <v>0</v>
      </c>
      <c r="U57" s="2">
        <f>IFERROR(ROUNDDOWN(table1[[#This Row],[申請者別合計（円）]]*0.5,-3),"")</f>
        <v>0</v>
      </c>
      <c r="V57" s="1"/>
      <c r="W57" s="4">
        <f>IFERROR(table1[[#This Row],[申請者別合計（円）]]-table1[[#This Row],[県補助]]+table1[[#This Row],[市町村費]],"")</f>
        <v>0</v>
      </c>
      <c r="Y57"/>
      <c r="AA57" s="8"/>
    </row>
    <row r="58" spans="2:27" hidden="1" x14ac:dyDescent="0.15">
      <c r="B58" s="13">
        <v>52</v>
      </c>
      <c r="C58" s="13"/>
      <c r="D58" s="13"/>
      <c r="E58" s="13"/>
      <c r="F58" s="24"/>
      <c r="G58" s="13"/>
      <c r="H58" s="13"/>
      <c r="I58" s="13"/>
      <c r="J58" s="13"/>
      <c r="K58" s="13"/>
      <c r="L58" s="13"/>
      <c r="M58" s="13">
        <f>table1[[#This Row],[単価（円）]]*table1[[#This Row],[数量]]</f>
        <v>0</v>
      </c>
      <c r="N58" s="13">
        <f>table1[[#This Row],[事業費（円）
税抜]]*1.1</f>
        <v>0</v>
      </c>
      <c r="O58" s="13"/>
      <c r="P58" s="1"/>
      <c r="Q58" s="1">
        <f>table1[[#This Row],[要望者
（取組主体）名]]</f>
        <v>0</v>
      </c>
      <c r="R58" s="5">
        <f>IF(COUNTIF($D$5:D58,D58)&gt;=2,"",SUMIF($D:$D,D58,$E:$E))</f>
        <v>0</v>
      </c>
      <c r="S58" s="2">
        <f>IF(COUNTIF($D$5:D58,D58)&gt;=2,"",SUMIF($D:$D,D58,$M:$M))</f>
        <v>0</v>
      </c>
      <c r="T58" s="2">
        <f>IFERROR(ROUNDDOWN(table1[[#This Row],[申請者別合計（円）]]*1.1,0),"")</f>
        <v>0</v>
      </c>
      <c r="U58" s="2">
        <f>IFERROR(ROUNDDOWN(table1[[#This Row],[申請者別合計（円）]]*0.5,-3),"")</f>
        <v>0</v>
      </c>
      <c r="V58" s="1"/>
      <c r="W58" s="4">
        <f>IFERROR(table1[[#This Row],[申請者別合計（円）]]-table1[[#This Row],[県補助]]+table1[[#This Row],[市町村費]],"")</f>
        <v>0</v>
      </c>
      <c r="Y58"/>
      <c r="AA58" s="8"/>
    </row>
    <row r="59" spans="2:27" hidden="1" x14ac:dyDescent="0.15">
      <c r="B59" s="12">
        <v>53</v>
      </c>
      <c r="C59" s="13"/>
      <c r="D59" s="13"/>
      <c r="E59" s="13"/>
      <c r="F59" s="24"/>
      <c r="G59" s="13"/>
      <c r="H59" s="13"/>
      <c r="I59" s="13"/>
      <c r="J59" s="13"/>
      <c r="K59" s="13"/>
      <c r="L59" s="13"/>
      <c r="M59" s="13">
        <f>table1[[#This Row],[単価（円）]]*table1[[#This Row],[数量]]</f>
        <v>0</v>
      </c>
      <c r="N59" s="13">
        <f>table1[[#This Row],[事業費（円）
税抜]]*1.1</f>
        <v>0</v>
      </c>
      <c r="O59" s="13"/>
      <c r="P59" s="1"/>
      <c r="Q59" s="1">
        <f>table1[[#This Row],[要望者
（取組主体）名]]</f>
        <v>0</v>
      </c>
      <c r="R59" s="5">
        <f>IF(COUNTIF($D$5:D59,D59)&gt;=2,"",SUMIF($D:$D,D59,$E:$E))</f>
        <v>0</v>
      </c>
      <c r="S59" s="2">
        <f>IF(COUNTIF($D$5:D59,D59)&gt;=2,"",SUMIF($D:$D,D59,$M:$M))</f>
        <v>0</v>
      </c>
      <c r="T59" s="2">
        <f>IFERROR(ROUNDDOWN(table1[[#This Row],[申請者別合計（円）]]*1.1,0),"")</f>
        <v>0</v>
      </c>
      <c r="U59" s="2">
        <f>IFERROR(ROUNDDOWN(table1[[#This Row],[申請者別合計（円）]]*0.5,-3),"")</f>
        <v>0</v>
      </c>
      <c r="V59" s="1"/>
      <c r="W59" s="4">
        <f>IFERROR(table1[[#This Row],[申請者別合計（円）]]-table1[[#This Row],[県補助]]+table1[[#This Row],[市町村費]],"")</f>
        <v>0</v>
      </c>
      <c r="Y59"/>
      <c r="AA59" s="8"/>
    </row>
    <row r="60" spans="2:27" hidden="1" x14ac:dyDescent="0.15">
      <c r="B60" s="13">
        <v>54</v>
      </c>
      <c r="C60" s="13"/>
      <c r="D60" s="13"/>
      <c r="E60" s="13"/>
      <c r="F60" s="24"/>
      <c r="G60" s="13"/>
      <c r="H60" s="13"/>
      <c r="I60" s="13"/>
      <c r="J60" s="13"/>
      <c r="K60" s="13"/>
      <c r="L60" s="13"/>
      <c r="M60" s="13">
        <f>table1[[#This Row],[単価（円）]]*table1[[#This Row],[数量]]</f>
        <v>0</v>
      </c>
      <c r="N60" s="13">
        <f>table1[[#This Row],[事業費（円）
税抜]]*1.1</f>
        <v>0</v>
      </c>
      <c r="O60" s="13"/>
      <c r="P60" s="1"/>
      <c r="Q60" s="1">
        <f>table1[[#This Row],[要望者
（取組主体）名]]</f>
        <v>0</v>
      </c>
      <c r="R60" s="5">
        <f>IF(COUNTIF($D$5:D60,D60)&gt;=2,"",SUMIF($D:$D,D60,$E:$E))</f>
        <v>0</v>
      </c>
      <c r="S60" s="2">
        <f>IF(COUNTIF($D$5:D60,D60)&gt;=2,"",SUMIF($D:$D,D60,$M:$M))</f>
        <v>0</v>
      </c>
      <c r="T60" s="2">
        <f>IFERROR(ROUNDDOWN(table1[[#This Row],[申請者別合計（円）]]*1.1,0),"")</f>
        <v>0</v>
      </c>
      <c r="U60" s="2">
        <f>IFERROR(ROUNDDOWN(table1[[#This Row],[申請者別合計（円）]]*0.5,-3),"")</f>
        <v>0</v>
      </c>
      <c r="V60" s="1"/>
      <c r="W60" s="4">
        <f>IFERROR(table1[[#This Row],[申請者別合計（円）]]-table1[[#This Row],[県補助]]+table1[[#This Row],[市町村費]],"")</f>
        <v>0</v>
      </c>
      <c r="Y60"/>
      <c r="AA60" s="8"/>
    </row>
    <row r="61" spans="2:27" hidden="1" x14ac:dyDescent="0.15">
      <c r="B61" s="12">
        <v>55</v>
      </c>
      <c r="C61" s="13"/>
      <c r="D61" s="13"/>
      <c r="E61" s="13"/>
      <c r="F61" s="24"/>
      <c r="G61" s="13"/>
      <c r="H61" s="13"/>
      <c r="I61" s="13"/>
      <c r="J61" s="13"/>
      <c r="K61" s="13"/>
      <c r="L61" s="13"/>
      <c r="M61" s="13">
        <f>table1[[#This Row],[単価（円）]]*table1[[#This Row],[数量]]</f>
        <v>0</v>
      </c>
      <c r="N61" s="13">
        <f>table1[[#This Row],[事業費（円）
税抜]]*1.1</f>
        <v>0</v>
      </c>
      <c r="O61" s="13"/>
      <c r="P61" s="1"/>
      <c r="Q61" s="1">
        <f>table1[[#This Row],[要望者
（取組主体）名]]</f>
        <v>0</v>
      </c>
      <c r="R61" s="5">
        <f>IF(COUNTIF($D$5:D61,D61)&gt;=2,"",SUMIF($D:$D,D61,$E:$E))</f>
        <v>0</v>
      </c>
      <c r="S61" s="2">
        <f>IF(COUNTIF($D$5:D61,D61)&gt;=2,"",SUMIF($D:$D,D61,$M:$M))</f>
        <v>0</v>
      </c>
      <c r="T61" s="2">
        <f>IFERROR(ROUNDDOWN(table1[[#This Row],[申請者別合計（円）]]*1.1,0),"")</f>
        <v>0</v>
      </c>
      <c r="U61" s="2">
        <f>IFERROR(ROUNDDOWN(table1[[#This Row],[申請者別合計（円）]]*0.5,-3),"")</f>
        <v>0</v>
      </c>
      <c r="V61" s="1"/>
      <c r="W61" s="4">
        <f>IFERROR(table1[[#This Row],[申請者別合計（円）]]-table1[[#This Row],[県補助]]+table1[[#This Row],[市町村費]],"")</f>
        <v>0</v>
      </c>
      <c r="Y61"/>
      <c r="AA61" s="8"/>
    </row>
    <row r="62" spans="2:27" hidden="1" x14ac:dyDescent="0.15">
      <c r="B62" s="13">
        <v>56</v>
      </c>
      <c r="C62" s="13"/>
      <c r="D62" s="13"/>
      <c r="E62" s="13"/>
      <c r="F62" s="24"/>
      <c r="G62" s="13"/>
      <c r="H62" s="13"/>
      <c r="I62" s="13"/>
      <c r="J62" s="13"/>
      <c r="K62" s="13"/>
      <c r="L62" s="13"/>
      <c r="M62" s="13">
        <f>table1[[#This Row],[単価（円）]]*table1[[#This Row],[数量]]</f>
        <v>0</v>
      </c>
      <c r="N62" s="13">
        <f>table1[[#This Row],[事業費（円）
税抜]]*1.1</f>
        <v>0</v>
      </c>
      <c r="O62" s="13"/>
      <c r="P62" s="1"/>
      <c r="Q62" s="1">
        <f>table1[[#This Row],[要望者
（取組主体）名]]</f>
        <v>0</v>
      </c>
      <c r="R62" s="5">
        <f>IF(COUNTIF($D$5:D62,D62)&gt;=2,"",SUMIF($D:$D,D62,$E:$E))</f>
        <v>0</v>
      </c>
      <c r="S62" s="2">
        <f>IF(COUNTIF($D$5:D62,D62)&gt;=2,"",SUMIF($D:$D,D62,$M:$M))</f>
        <v>0</v>
      </c>
      <c r="T62" s="2">
        <f>IFERROR(ROUNDDOWN(table1[[#This Row],[申請者別合計（円）]]*1.1,0),"")</f>
        <v>0</v>
      </c>
      <c r="U62" s="2">
        <f>IFERROR(ROUNDDOWN(table1[[#This Row],[申請者別合計（円）]]*0.5,-3),"")</f>
        <v>0</v>
      </c>
      <c r="V62" s="1"/>
      <c r="W62" s="4">
        <f>IFERROR(table1[[#This Row],[申請者別合計（円）]]-table1[[#This Row],[県補助]]+table1[[#This Row],[市町村費]],"")</f>
        <v>0</v>
      </c>
      <c r="Y62"/>
      <c r="AA62" s="8"/>
    </row>
    <row r="63" spans="2:27" hidden="1" x14ac:dyDescent="0.15">
      <c r="B63" s="12">
        <v>57</v>
      </c>
      <c r="C63" s="13"/>
      <c r="D63" s="13"/>
      <c r="E63" s="13"/>
      <c r="F63" s="24"/>
      <c r="G63" s="13"/>
      <c r="H63" s="13"/>
      <c r="I63" s="13"/>
      <c r="J63" s="13"/>
      <c r="K63" s="13"/>
      <c r="L63" s="13"/>
      <c r="M63" s="13">
        <f>table1[[#This Row],[単価（円）]]*table1[[#This Row],[数量]]</f>
        <v>0</v>
      </c>
      <c r="N63" s="13">
        <f>table1[[#This Row],[事業費（円）
税抜]]*1.1</f>
        <v>0</v>
      </c>
      <c r="O63" s="13"/>
      <c r="P63" s="1"/>
      <c r="Q63" s="1">
        <f>table1[[#This Row],[要望者
（取組主体）名]]</f>
        <v>0</v>
      </c>
      <c r="R63" s="5">
        <f>IF(COUNTIF($D$5:D63,D63)&gt;=2,"",SUMIF($D:$D,D63,$E:$E))</f>
        <v>0</v>
      </c>
      <c r="S63" s="2">
        <f>IF(COUNTIF($D$5:D63,D63)&gt;=2,"",SUMIF($D:$D,D63,$M:$M))</f>
        <v>0</v>
      </c>
      <c r="T63" s="2">
        <f>IFERROR(ROUNDDOWN(table1[[#This Row],[申請者別合計（円）]]*1.1,0),"")</f>
        <v>0</v>
      </c>
      <c r="U63" s="2">
        <f>IFERROR(ROUNDDOWN(table1[[#This Row],[申請者別合計（円）]]*0.5,-3),"")</f>
        <v>0</v>
      </c>
      <c r="V63" s="1"/>
      <c r="W63" s="4">
        <f>IFERROR(table1[[#This Row],[申請者別合計（円）]]-table1[[#This Row],[県補助]]+table1[[#This Row],[市町村費]],"")</f>
        <v>0</v>
      </c>
      <c r="Y63"/>
      <c r="AA63" s="8"/>
    </row>
    <row r="64" spans="2:27" hidden="1" x14ac:dyDescent="0.15">
      <c r="B64" s="13">
        <v>58</v>
      </c>
      <c r="C64" s="13"/>
      <c r="D64" s="13"/>
      <c r="E64" s="13"/>
      <c r="F64" s="24"/>
      <c r="G64" s="13"/>
      <c r="H64" s="13"/>
      <c r="I64" s="13"/>
      <c r="J64" s="13"/>
      <c r="K64" s="13"/>
      <c r="L64" s="13"/>
      <c r="M64" s="13">
        <f>table1[[#This Row],[単価（円）]]*table1[[#This Row],[数量]]</f>
        <v>0</v>
      </c>
      <c r="N64" s="13">
        <f>table1[[#This Row],[事業費（円）
税抜]]*1.1</f>
        <v>0</v>
      </c>
      <c r="O64" s="13"/>
      <c r="P64" s="1"/>
      <c r="Q64" s="1">
        <f>table1[[#This Row],[要望者
（取組主体）名]]</f>
        <v>0</v>
      </c>
      <c r="R64" s="5">
        <f>IF(COUNTIF($D$5:D64,D64)&gt;=2,"",SUMIF($D:$D,D64,$E:$E))</f>
        <v>0</v>
      </c>
      <c r="S64" s="2">
        <f>IF(COUNTIF($D$5:D64,D64)&gt;=2,"",SUMIF($D:$D,D64,$M:$M))</f>
        <v>0</v>
      </c>
      <c r="T64" s="2">
        <f>IFERROR(ROUNDDOWN(table1[[#This Row],[申請者別合計（円）]]*1.1,0),"")</f>
        <v>0</v>
      </c>
      <c r="U64" s="2">
        <f>IFERROR(ROUNDDOWN(table1[[#This Row],[申請者別合計（円）]]*0.5,-3),"")</f>
        <v>0</v>
      </c>
      <c r="V64" s="1"/>
      <c r="W64" s="4">
        <f>IFERROR(table1[[#This Row],[申請者別合計（円）]]-table1[[#This Row],[県補助]]+table1[[#This Row],[市町村費]],"")</f>
        <v>0</v>
      </c>
      <c r="Y64"/>
      <c r="AA64" s="8"/>
    </row>
    <row r="65" spans="2:27" hidden="1" x14ac:dyDescent="0.15">
      <c r="B65" s="12">
        <v>59</v>
      </c>
      <c r="C65" s="13"/>
      <c r="D65" s="13"/>
      <c r="E65" s="13"/>
      <c r="F65" s="24"/>
      <c r="G65" s="13"/>
      <c r="H65" s="13"/>
      <c r="I65" s="13"/>
      <c r="J65" s="13"/>
      <c r="K65" s="13"/>
      <c r="L65" s="13"/>
      <c r="M65" s="13">
        <f>table1[[#This Row],[単価（円）]]*table1[[#This Row],[数量]]</f>
        <v>0</v>
      </c>
      <c r="N65" s="13">
        <f>table1[[#This Row],[事業費（円）
税抜]]*1.1</f>
        <v>0</v>
      </c>
      <c r="O65" s="13"/>
      <c r="P65" s="1"/>
      <c r="Q65" s="1">
        <f>table1[[#This Row],[要望者
（取組主体）名]]</f>
        <v>0</v>
      </c>
      <c r="R65" s="5">
        <f>IF(COUNTIF($D$5:D65,D65)&gt;=2,"",SUMIF($D:$D,D65,$E:$E))</f>
        <v>0</v>
      </c>
      <c r="S65" s="2">
        <f>IF(COUNTIF($D$5:D65,D65)&gt;=2,"",SUMIF($D:$D,D65,$M:$M))</f>
        <v>0</v>
      </c>
      <c r="T65" s="2">
        <f>IFERROR(ROUNDDOWN(table1[[#This Row],[申請者別合計（円）]]*1.1,0),"")</f>
        <v>0</v>
      </c>
      <c r="U65" s="2">
        <f>IFERROR(ROUNDDOWN(table1[[#This Row],[申請者別合計（円）]]*0.5,-3),"")</f>
        <v>0</v>
      </c>
      <c r="V65" s="1"/>
      <c r="W65" s="4">
        <f>IFERROR(table1[[#This Row],[申請者別合計（円）]]-table1[[#This Row],[県補助]]+table1[[#This Row],[市町村費]],"")</f>
        <v>0</v>
      </c>
      <c r="Y65"/>
      <c r="AA65" s="8"/>
    </row>
    <row r="66" spans="2:27" hidden="1" x14ac:dyDescent="0.15">
      <c r="B66" s="13">
        <v>60</v>
      </c>
      <c r="C66" s="13"/>
      <c r="D66" s="13"/>
      <c r="E66" s="13"/>
      <c r="F66" s="24"/>
      <c r="G66" s="13"/>
      <c r="H66" s="13"/>
      <c r="I66" s="13"/>
      <c r="J66" s="13"/>
      <c r="K66" s="13"/>
      <c r="L66" s="13"/>
      <c r="M66" s="13">
        <f>table1[[#This Row],[単価（円）]]*table1[[#This Row],[数量]]</f>
        <v>0</v>
      </c>
      <c r="N66" s="13">
        <f>table1[[#This Row],[事業費（円）
税抜]]*1.1</f>
        <v>0</v>
      </c>
      <c r="O66" s="13"/>
      <c r="P66" s="1"/>
      <c r="Q66" s="1">
        <f>table1[[#This Row],[要望者
（取組主体）名]]</f>
        <v>0</v>
      </c>
      <c r="R66" s="5">
        <f>IF(COUNTIF($D$5:D66,D66)&gt;=2,"",SUMIF($D:$D,D66,$E:$E))</f>
        <v>0</v>
      </c>
      <c r="S66" s="2">
        <f>IF(COUNTIF($D$5:D66,D66)&gt;=2,"",SUMIF($D:$D,D66,$M:$M))</f>
        <v>0</v>
      </c>
      <c r="T66" s="2">
        <f>IFERROR(ROUNDDOWN(table1[[#This Row],[申請者別合計（円）]]*1.1,0),"")</f>
        <v>0</v>
      </c>
      <c r="U66" s="2">
        <f>IFERROR(ROUNDDOWN(table1[[#This Row],[申請者別合計（円）]]*0.5,-3),"")</f>
        <v>0</v>
      </c>
      <c r="V66" s="1"/>
      <c r="W66" s="4">
        <f>IFERROR(table1[[#This Row],[申請者別合計（円）]]-table1[[#This Row],[県補助]]+table1[[#This Row],[市町村費]],"")</f>
        <v>0</v>
      </c>
      <c r="Y66"/>
      <c r="AA66" s="8"/>
    </row>
    <row r="67" spans="2:27" hidden="1" x14ac:dyDescent="0.15">
      <c r="B67" s="12">
        <v>61</v>
      </c>
      <c r="C67" s="13"/>
      <c r="D67" s="13"/>
      <c r="E67" s="13"/>
      <c r="F67" s="24"/>
      <c r="G67" s="13"/>
      <c r="H67" s="13"/>
      <c r="I67" s="13"/>
      <c r="J67" s="13"/>
      <c r="K67" s="13"/>
      <c r="L67" s="13"/>
      <c r="M67" s="13">
        <f>table1[[#This Row],[単価（円）]]*table1[[#This Row],[数量]]</f>
        <v>0</v>
      </c>
      <c r="N67" s="13">
        <f>table1[[#This Row],[事業費（円）
税抜]]*1.1</f>
        <v>0</v>
      </c>
      <c r="O67" s="13"/>
      <c r="P67" s="1"/>
      <c r="Q67" s="1">
        <f>table1[[#This Row],[要望者
（取組主体）名]]</f>
        <v>0</v>
      </c>
      <c r="R67" s="5">
        <f>IF(COUNTIF($D$5:D67,D67)&gt;=2,"",SUMIF($D:$D,D67,$E:$E))</f>
        <v>0</v>
      </c>
      <c r="S67" s="2">
        <f>IF(COUNTIF($D$5:D67,D67)&gt;=2,"",SUMIF($D:$D,D67,$M:$M))</f>
        <v>0</v>
      </c>
      <c r="T67" s="2">
        <f>IFERROR(ROUNDDOWN(table1[[#This Row],[申請者別合計（円）]]*1.1,0),"")</f>
        <v>0</v>
      </c>
      <c r="U67" s="2">
        <f>IFERROR(ROUNDDOWN(table1[[#This Row],[申請者別合計（円）]]*0.5,-3),"")</f>
        <v>0</v>
      </c>
      <c r="V67" s="1"/>
      <c r="W67" s="4">
        <f>IFERROR(table1[[#This Row],[申請者別合計（円）]]-table1[[#This Row],[県補助]]+table1[[#This Row],[市町村費]],"")</f>
        <v>0</v>
      </c>
      <c r="Y67"/>
      <c r="AA67" s="8"/>
    </row>
    <row r="68" spans="2:27" hidden="1" x14ac:dyDescent="0.15">
      <c r="B68" s="13">
        <v>62</v>
      </c>
      <c r="C68" s="13"/>
      <c r="D68" s="13"/>
      <c r="E68" s="13"/>
      <c r="F68" s="24"/>
      <c r="G68" s="13"/>
      <c r="H68" s="13"/>
      <c r="I68" s="13"/>
      <c r="J68" s="13"/>
      <c r="K68" s="13"/>
      <c r="L68" s="13"/>
      <c r="M68" s="13">
        <f>table1[[#This Row],[単価（円）]]*table1[[#This Row],[数量]]</f>
        <v>0</v>
      </c>
      <c r="N68" s="13">
        <f>table1[[#This Row],[事業費（円）
税抜]]*1.1</f>
        <v>0</v>
      </c>
      <c r="O68" s="13"/>
      <c r="P68" s="1"/>
      <c r="Q68" s="1">
        <f>table1[[#This Row],[要望者
（取組主体）名]]</f>
        <v>0</v>
      </c>
      <c r="R68" s="5">
        <f>IF(COUNTIF($D$5:D68,D68)&gt;=2,"",SUMIF($D:$D,D68,$E:$E))</f>
        <v>0</v>
      </c>
      <c r="S68" s="2">
        <f>IF(COUNTIF($D$5:D68,D68)&gt;=2,"",SUMIF($D:$D,D68,$M:$M))</f>
        <v>0</v>
      </c>
      <c r="T68" s="2">
        <f>IFERROR(ROUNDDOWN(table1[[#This Row],[申請者別合計（円）]]*1.1,0),"")</f>
        <v>0</v>
      </c>
      <c r="U68" s="2">
        <f>IFERROR(ROUNDDOWN(table1[[#This Row],[申請者別合計（円）]]*0.5,-3),"")</f>
        <v>0</v>
      </c>
      <c r="V68" s="1"/>
      <c r="W68" s="4">
        <f>IFERROR(table1[[#This Row],[申請者別合計（円）]]-table1[[#This Row],[県補助]]+table1[[#This Row],[市町村費]],"")</f>
        <v>0</v>
      </c>
      <c r="Y68"/>
      <c r="AA68" s="8"/>
    </row>
    <row r="69" spans="2:27" hidden="1" x14ac:dyDescent="0.15">
      <c r="B69" s="12">
        <v>63</v>
      </c>
      <c r="C69" s="13"/>
      <c r="D69" s="13"/>
      <c r="E69" s="13"/>
      <c r="F69" s="24"/>
      <c r="G69" s="13"/>
      <c r="H69" s="13"/>
      <c r="I69" s="13"/>
      <c r="J69" s="13"/>
      <c r="K69" s="13"/>
      <c r="L69" s="13"/>
      <c r="M69" s="13">
        <f>table1[[#This Row],[単価（円）]]*table1[[#This Row],[数量]]</f>
        <v>0</v>
      </c>
      <c r="N69" s="13">
        <f>table1[[#This Row],[事業費（円）
税抜]]*1.1</f>
        <v>0</v>
      </c>
      <c r="O69" s="13"/>
      <c r="P69" s="1"/>
      <c r="Q69" s="1">
        <f>table1[[#This Row],[要望者
（取組主体）名]]</f>
        <v>0</v>
      </c>
      <c r="R69" s="5">
        <f>IF(COUNTIF($D$5:D69,D69)&gt;=2,"",SUMIF($D:$D,D69,$E:$E))</f>
        <v>0</v>
      </c>
      <c r="S69" s="2">
        <f>IF(COUNTIF($D$5:D69,D69)&gt;=2,"",SUMIF($D:$D,D69,$M:$M))</f>
        <v>0</v>
      </c>
      <c r="T69" s="2">
        <f>IFERROR(ROUNDDOWN(table1[[#This Row],[申請者別合計（円）]]*1.1,0),"")</f>
        <v>0</v>
      </c>
      <c r="U69" s="2">
        <f>IFERROR(ROUNDDOWN(table1[[#This Row],[申請者別合計（円）]]*0.5,-3),"")</f>
        <v>0</v>
      </c>
      <c r="V69" s="1"/>
      <c r="W69" s="4">
        <f>IFERROR(table1[[#This Row],[申請者別合計（円）]]-table1[[#This Row],[県補助]]+table1[[#This Row],[市町村費]],"")</f>
        <v>0</v>
      </c>
      <c r="Y69"/>
      <c r="AA69" s="8"/>
    </row>
    <row r="70" spans="2:27" hidden="1" x14ac:dyDescent="0.15">
      <c r="B70" s="13">
        <v>64</v>
      </c>
      <c r="C70" s="13"/>
      <c r="D70" s="13"/>
      <c r="E70" s="13"/>
      <c r="F70" s="24"/>
      <c r="G70" s="13"/>
      <c r="H70" s="13"/>
      <c r="I70" s="13"/>
      <c r="J70" s="13"/>
      <c r="K70" s="13"/>
      <c r="L70" s="13"/>
      <c r="M70" s="13">
        <f>table1[[#This Row],[単価（円）]]*table1[[#This Row],[数量]]</f>
        <v>0</v>
      </c>
      <c r="N70" s="13">
        <f>table1[[#This Row],[事業費（円）
税抜]]*1.1</f>
        <v>0</v>
      </c>
      <c r="O70" s="13"/>
      <c r="P70" s="1"/>
      <c r="Q70" s="1">
        <f>table1[[#This Row],[要望者
（取組主体）名]]</f>
        <v>0</v>
      </c>
      <c r="R70" s="5">
        <f>IF(COUNTIF($D$5:D70,D70)&gt;=2,"",SUMIF($D:$D,D70,$E:$E))</f>
        <v>0</v>
      </c>
      <c r="S70" s="2">
        <f>IF(COUNTIF($D$5:D70,D70)&gt;=2,"",SUMIF($D:$D,D70,$M:$M))</f>
        <v>0</v>
      </c>
      <c r="T70" s="2">
        <f>IFERROR(ROUNDDOWN(table1[[#This Row],[申請者別合計（円）]]*1.1,0),"")</f>
        <v>0</v>
      </c>
      <c r="U70" s="2">
        <f>IFERROR(ROUNDDOWN(table1[[#This Row],[申請者別合計（円）]]*0.5,-3),"")</f>
        <v>0</v>
      </c>
      <c r="V70" s="1"/>
      <c r="W70" s="4">
        <f>IFERROR(table1[[#This Row],[申請者別合計（円）]]-table1[[#This Row],[県補助]]+table1[[#This Row],[市町村費]],"")</f>
        <v>0</v>
      </c>
      <c r="Y70"/>
      <c r="AA70" s="8"/>
    </row>
    <row r="71" spans="2:27" hidden="1" x14ac:dyDescent="0.15">
      <c r="B71" s="12">
        <v>65</v>
      </c>
      <c r="C71" s="13"/>
      <c r="D71" s="13"/>
      <c r="E71" s="13"/>
      <c r="F71" s="24"/>
      <c r="G71" s="13"/>
      <c r="H71" s="13"/>
      <c r="I71" s="13"/>
      <c r="J71" s="13"/>
      <c r="K71" s="13"/>
      <c r="L71" s="13"/>
      <c r="M71" s="13">
        <f>table1[[#This Row],[単価（円）]]*table1[[#This Row],[数量]]</f>
        <v>0</v>
      </c>
      <c r="N71" s="13">
        <f>table1[[#This Row],[事業費（円）
税抜]]*1.1</f>
        <v>0</v>
      </c>
      <c r="O71" s="13"/>
      <c r="P71" s="1"/>
      <c r="Q71" s="1">
        <f>table1[[#This Row],[要望者
（取組主体）名]]</f>
        <v>0</v>
      </c>
      <c r="R71" s="5">
        <f>IF(COUNTIF($D$5:D71,D71)&gt;=2,"",SUMIF($D:$D,D71,$E:$E))</f>
        <v>0</v>
      </c>
      <c r="S71" s="2">
        <f>IF(COUNTIF($D$5:D71,D71)&gt;=2,"",SUMIF($D:$D,D71,$M:$M))</f>
        <v>0</v>
      </c>
      <c r="T71" s="2">
        <f>IFERROR(ROUNDDOWN(table1[[#This Row],[申請者別合計（円）]]*1.1,0),"")</f>
        <v>0</v>
      </c>
      <c r="U71" s="2">
        <f>IFERROR(ROUNDDOWN(table1[[#This Row],[申請者別合計（円）]]*0.5,-3),"")</f>
        <v>0</v>
      </c>
      <c r="V71" s="1"/>
      <c r="W71" s="4">
        <f>IFERROR(table1[[#This Row],[申請者別合計（円）]]-table1[[#This Row],[県補助]]+table1[[#This Row],[市町村費]],"")</f>
        <v>0</v>
      </c>
      <c r="Y71"/>
      <c r="AA71" s="8"/>
    </row>
    <row r="72" spans="2:27" hidden="1" x14ac:dyDescent="0.15">
      <c r="B72" s="13">
        <v>66</v>
      </c>
      <c r="C72" s="13"/>
      <c r="D72" s="13"/>
      <c r="E72" s="13"/>
      <c r="F72" s="24"/>
      <c r="G72" s="13"/>
      <c r="H72" s="13"/>
      <c r="I72" s="13"/>
      <c r="J72" s="13"/>
      <c r="K72" s="13"/>
      <c r="L72" s="13"/>
      <c r="M72" s="13">
        <f>table1[[#This Row],[単価（円）]]*table1[[#This Row],[数量]]</f>
        <v>0</v>
      </c>
      <c r="N72" s="13">
        <f>table1[[#This Row],[事業費（円）
税抜]]*1.1</f>
        <v>0</v>
      </c>
      <c r="O72" s="13"/>
      <c r="P72" s="1"/>
      <c r="Q72" s="1">
        <f>table1[[#This Row],[要望者
（取組主体）名]]</f>
        <v>0</v>
      </c>
      <c r="R72" s="5">
        <f>IF(COUNTIF($D$5:D72,D72)&gt;=2,"",SUMIF($D:$D,D72,$E:$E))</f>
        <v>0</v>
      </c>
      <c r="S72" s="2">
        <f>IF(COUNTIF($D$5:D72,D72)&gt;=2,"",SUMIF($D:$D,D72,$M:$M))</f>
        <v>0</v>
      </c>
      <c r="T72" s="2">
        <f>IFERROR(ROUNDDOWN(table1[[#This Row],[申請者別合計（円）]]*1.1,0),"")</f>
        <v>0</v>
      </c>
      <c r="U72" s="2">
        <f>IFERROR(ROUNDDOWN(table1[[#This Row],[申請者別合計（円）]]*0.5,-3),"")</f>
        <v>0</v>
      </c>
      <c r="V72" s="1"/>
      <c r="W72" s="4">
        <f>IFERROR(table1[[#This Row],[申請者別合計（円）]]-table1[[#This Row],[県補助]]+table1[[#This Row],[市町村費]],"")</f>
        <v>0</v>
      </c>
      <c r="Y72"/>
      <c r="AA72" s="8"/>
    </row>
    <row r="73" spans="2:27" hidden="1" x14ac:dyDescent="0.15">
      <c r="B73" s="12">
        <v>67</v>
      </c>
      <c r="C73" s="13"/>
      <c r="D73" s="13"/>
      <c r="E73" s="13"/>
      <c r="F73" s="24"/>
      <c r="G73" s="13"/>
      <c r="H73" s="13"/>
      <c r="I73" s="13"/>
      <c r="J73" s="13"/>
      <c r="K73" s="13"/>
      <c r="L73" s="13"/>
      <c r="M73" s="13">
        <f>table1[[#This Row],[単価（円）]]*table1[[#This Row],[数量]]</f>
        <v>0</v>
      </c>
      <c r="N73" s="13">
        <f>table1[[#This Row],[事業費（円）
税抜]]*1.1</f>
        <v>0</v>
      </c>
      <c r="O73" s="13"/>
      <c r="P73" s="1"/>
      <c r="Q73" s="1">
        <f>table1[[#This Row],[要望者
（取組主体）名]]</f>
        <v>0</v>
      </c>
      <c r="R73" s="5">
        <f>IF(COUNTIF($D$5:D73,D73)&gt;=2,"",SUMIF($D:$D,D73,$E:$E))</f>
        <v>0</v>
      </c>
      <c r="S73" s="2">
        <f>IF(COUNTIF($D$5:D73,D73)&gt;=2,"",SUMIF($D:$D,D73,$M:$M))</f>
        <v>0</v>
      </c>
      <c r="T73" s="2">
        <f>IFERROR(ROUNDDOWN(table1[[#This Row],[申請者別合計（円）]]*1.1,0),"")</f>
        <v>0</v>
      </c>
      <c r="U73" s="2">
        <f>IFERROR(ROUNDDOWN(table1[[#This Row],[申請者別合計（円）]]*0.5,-3),"")</f>
        <v>0</v>
      </c>
      <c r="V73" s="1"/>
      <c r="W73" s="4">
        <f>IFERROR(table1[[#This Row],[申請者別合計（円）]]-table1[[#This Row],[県補助]]+table1[[#This Row],[市町村費]],"")</f>
        <v>0</v>
      </c>
      <c r="Y73"/>
      <c r="AA73" s="8"/>
    </row>
    <row r="74" spans="2:27" hidden="1" x14ac:dyDescent="0.15">
      <c r="B74" s="13">
        <v>68</v>
      </c>
      <c r="C74" s="13"/>
      <c r="D74" s="13"/>
      <c r="E74" s="13"/>
      <c r="F74" s="24"/>
      <c r="G74" s="13"/>
      <c r="H74" s="13"/>
      <c r="I74" s="13"/>
      <c r="J74" s="13"/>
      <c r="K74" s="13"/>
      <c r="L74" s="13"/>
      <c r="M74" s="13">
        <f>table1[[#This Row],[単価（円）]]*table1[[#This Row],[数量]]</f>
        <v>0</v>
      </c>
      <c r="N74" s="13">
        <f>table1[[#This Row],[事業費（円）
税抜]]*1.1</f>
        <v>0</v>
      </c>
      <c r="O74" s="13"/>
      <c r="P74" s="1"/>
      <c r="Q74" s="1">
        <f>table1[[#This Row],[要望者
（取組主体）名]]</f>
        <v>0</v>
      </c>
      <c r="R74" s="5">
        <f>IF(COUNTIF($D$5:D74,D74)&gt;=2,"",SUMIF($D:$D,D74,$E:$E))</f>
        <v>0</v>
      </c>
      <c r="S74" s="2">
        <f>IF(COUNTIF($D$5:D74,D74)&gt;=2,"",SUMIF($D:$D,D74,$M:$M))</f>
        <v>0</v>
      </c>
      <c r="T74" s="2">
        <f>IFERROR(ROUNDDOWN(table1[[#This Row],[申請者別合計（円）]]*1.1,0),"")</f>
        <v>0</v>
      </c>
      <c r="U74" s="2">
        <f>IFERROR(ROUNDDOWN(table1[[#This Row],[申請者別合計（円）]]*0.5,-3),"")</f>
        <v>0</v>
      </c>
      <c r="V74" s="1"/>
      <c r="W74" s="4">
        <f>IFERROR(table1[[#This Row],[申請者別合計（円）]]-table1[[#This Row],[県補助]]+table1[[#This Row],[市町村費]],"")</f>
        <v>0</v>
      </c>
      <c r="Y74"/>
      <c r="AA74" s="8"/>
    </row>
    <row r="75" spans="2:27" hidden="1" x14ac:dyDescent="0.15">
      <c r="B75" s="12">
        <v>69</v>
      </c>
      <c r="C75" s="13"/>
      <c r="D75" s="13"/>
      <c r="E75" s="13"/>
      <c r="F75" s="24"/>
      <c r="G75" s="13"/>
      <c r="H75" s="13"/>
      <c r="I75" s="13"/>
      <c r="J75" s="13"/>
      <c r="K75" s="13"/>
      <c r="L75" s="13"/>
      <c r="M75" s="13">
        <f>table1[[#This Row],[単価（円）]]*table1[[#This Row],[数量]]</f>
        <v>0</v>
      </c>
      <c r="N75" s="13">
        <f>table1[[#This Row],[事業費（円）
税抜]]*1.1</f>
        <v>0</v>
      </c>
      <c r="O75" s="13"/>
      <c r="P75" s="1"/>
      <c r="Q75" s="1">
        <f>table1[[#This Row],[要望者
（取組主体）名]]</f>
        <v>0</v>
      </c>
      <c r="R75" s="5">
        <f>IF(COUNTIF($D$5:D75,D75)&gt;=2,"",SUMIF($D:$D,D75,$E:$E))</f>
        <v>0</v>
      </c>
      <c r="S75" s="2">
        <f>IF(COUNTIF($D$5:D75,D75)&gt;=2,"",SUMIF($D:$D,D75,$M:$M))</f>
        <v>0</v>
      </c>
      <c r="T75" s="2">
        <f>IFERROR(ROUNDDOWN(table1[[#This Row],[申請者別合計（円）]]*1.1,0),"")</f>
        <v>0</v>
      </c>
      <c r="U75" s="2">
        <f>IFERROR(ROUNDDOWN(table1[[#This Row],[申請者別合計（円）]]*0.5,-3),"")</f>
        <v>0</v>
      </c>
      <c r="V75" s="1"/>
      <c r="W75" s="4">
        <f>IFERROR(table1[[#This Row],[申請者別合計（円）]]-table1[[#This Row],[県補助]]+table1[[#This Row],[市町村費]],"")</f>
        <v>0</v>
      </c>
      <c r="Y75"/>
      <c r="AA75" s="8"/>
    </row>
    <row r="76" spans="2:27" hidden="1" x14ac:dyDescent="0.15">
      <c r="B76" s="13">
        <v>70</v>
      </c>
      <c r="C76" s="13"/>
      <c r="D76" s="13"/>
      <c r="E76" s="13"/>
      <c r="F76" s="24"/>
      <c r="G76" s="13"/>
      <c r="H76" s="13"/>
      <c r="I76" s="13"/>
      <c r="J76" s="13"/>
      <c r="K76" s="13"/>
      <c r="L76" s="13"/>
      <c r="M76" s="13">
        <f>table1[[#This Row],[単価（円）]]*table1[[#This Row],[数量]]</f>
        <v>0</v>
      </c>
      <c r="N76" s="13">
        <f>table1[[#This Row],[事業費（円）
税抜]]*1.1</f>
        <v>0</v>
      </c>
      <c r="O76" s="13"/>
      <c r="P76" s="1"/>
      <c r="Q76" s="1">
        <f>table1[[#This Row],[要望者
（取組主体）名]]</f>
        <v>0</v>
      </c>
      <c r="R76" s="5">
        <f>IF(COUNTIF($D$5:D76,D76)&gt;=2,"",SUMIF($D:$D,D76,$E:$E))</f>
        <v>0</v>
      </c>
      <c r="S76" s="2">
        <f>IF(COUNTIF($D$5:D76,D76)&gt;=2,"",SUMIF($D:$D,D76,$M:$M))</f>
        <v>0</v>
      </c>
      <c r="T76" s="2">
        <f>IFERROR(ROUNDDOWN(table1[[#This Row],[申請者別合計（円）]]*1.1,0),"")</f>
        <v>0</v>
      </c>
      <c r="U76" s="2">
        <f>IFERROR(ROUNDDOWN(table1[[#This Row],[申請者別合計（円）]]*0.5,-3),"")</f>
        <v>0</v>
      </c>
      <c r="V76" s="1"/>
      <c r="W76" s="4">
        <f>IFERROR(table1[[#This Row],[申請者別合計（円）]]-table1[[#This Row],[県補助]]+table1[[#This Row],[市町村費]],"")</f>
        <v>0</v>
      </c>
      <c r="Y76"/>
      <c r="AA76" s="8"/>
    </row>
    <row r="77" spans="2:27" hidden="1" x14ac:dyDescent="0.15">
      <c r="B77" s="12">
        <v>71</v>
      </c>
      <c r="C77" s="13"/>
      <c r="D77" s="13"/>
      <c r="E77" s="13"/>
      <c r="F77" s="24"/>
      <c r="G77" s="13"/>
      <c r="H77" s="13"/>
      <c r="I77" s="13"/>
      <c r="J77" s="13"/>
      <c r="K77" s="13"/>
      <c r="L77" s="13"/>
      <c r="M77" s="13">
        <f>table1[[#This Row],[単価（円）]]*table1[[#This Row],[数量]]</f>
        <v>0</v>
      </c>
      <c r="N77" s="13">
        <f>table1[[#This Row],[事業費（円）
税抜]]*1.1</f>
        <v>0</v>
      </c>
      <c r="O77" s="13"/>
      <c r="P77" s="1"/>
      <c r="Q77" s="1">
        <f>table1[[#This Row],[要望者
（取組主体）名]]</f>
        <v>0</v>
      </c>
      <c r="R77" s="5">
        <f>IF(COUNTIF($D$5:D77,D77)&gt;=2,"",SUMIF($D:$D,D77,$E:$E))</f>
        <v>0</v>
      </c>
      <c r="S77" s="2">
        <f>IF(COUNTIF($D$5:D77,D77)&gt;=2,"",SUMIF($D:$D,D77,$M:$M))</f>
        <v>0</v>
      </c>
      <c r="T77" s="2">
        <f>IFERROR(ROUNDDOWN(table1[[#This Row],[申請者別合計（円）]]*1.1,0),"")</f>
        <v>0</v>
      </c>
      <c r="U77" s="2">
        <f>IFERROR(ROUNDDOWN(table1[[#This Row],[申請者別合計（円）]]*0.5,-3),"")</f>
        <v>0</v>
      </c>
      <c r="V77" s="1"/>
      <c r="W77" s="4">
        <f>IFERROR(table1[[#This Row],[申請者別合計（円）]]-table1[[#This Row],[県補助]]+table1[[#This Row],[市町村費]],"")</f>
        <v>0</v>
      </c>
      <c r="Y77"/>
      <c r="AA77" s="8"/>
    </row>
    <row r="78" spans="2:27" hidden="1" x14ac:dyDescent="0.15">
      <c r="B78" s="13">
        <v>72</v>
      </c>
      <c r="C78" s="13"/>
      <c r="D78" s="13"/>
      <c r="E78" s="13"/>
      <c r="F78" s="24"/>
      <c r="G78" s="13"/>
      <c r="H78" s="13"/>
      <c r="I78" s="13"/>
      <c r="J78" s="13"/>
      <c r="K78" s="13"/>
      <c r="L78" s="13"/>
      <c r="M78" s="13">
        <f>table1[[#This Row],[単価（円）]]*table1[[#This Row],[数量]]</f>
        <v>0</v>
      </c>
      <c r="N78" s="13">
        <f>table1[[#This Row],[事業費（円）
税抜]]*1.1</f>
        <v>0</v>
      </c>
      <c r="O78" s="13"/>
      <c r="P78" s="1"/>
      <c r="Q78" s="1">
        <f>table1[[#This Row],[要望者
（取組主体）名]]</f>
        <v>0</v>
      </c>
      <c r="R78" s="5">
        <f>IF(COUNTIF($D$5:D78,D78)&gt;=2,"",SUMIF($D:$D,D78,$E:$E))</f>
        <v>0</v>
      </c>
      <c r="S78" s="2">
        <f>IF(COUNTIF($D$5:D78,D78)&gt;=2,"",SUMIF($D:$D,D78,$M:$M))</f>
        <v>0</v>
      </c>
      <c r="T78" s="2">
        <f>IFERROR(ROUNDDOWN(table1[[#This Row],[申請者別合計（円）]]*1.1,0),"")</f>
        <v>0</v>
      </c>
      <c r="U78" s="2">
        <f>IFERROR(ROUNDDOWN(table1[[#This Row],[申請者別合計（円）]]*0.5,-3),"")</f>
        <v>0</v>
      </c>
      <c r="V78" s="1"/>
      <c r="W78" s="4">
        <f>IFERROR(table1[[#This Row],[申請者別合計（円）]]-table1[[#This Row],[県補助]]+table1[[#This Row],[市町村費]],"")</f>
        <v>0</v>
      </c>
      <c r="Y78"/>
      <c r="AA78" s="8"/>
    </row>
    <row r="79" spans="2:27" hidden="1" x14ac:dyDescent="0.15">
      <c r="B79" s="12">
        <v>73</v>
      </c>
      <c r="C79" s="13"/>
      <c r="D79" s="13"/>
      <c r="E79" s="13"/>
      <c r="F79" s="24"/>
      <c r="G79" s="13"/>
      <c r="H79" s="13"/>
      <c r="I79" s="13"/>
      <c r="J79" s="13"/>
      <c r="K79" s="13"/>
      <c r="L79" s="13"/>
      <c r="M79" s="13">
        <f>table1[[#This Row],[単価（円）]]*table1[[#This Row],[数量]]</f>
        <v>0</v>
      </c>
      <c r="N79" s="13">
        <f>table1[[#This Row],[事業費（円）
税抜]]*1.1</f>
        <v>0</v>
      </c>
      <c r="O79" s="13"/>
      <c r="P79" s="1"/>
      <c r="Q79" s="1">
        <f>table1[[#This Row],[要望者
（取組主体）名]]</f>
        <v>0</v>
      </c>
      <c r="R79" s="5">
        <f>IF(COUNTIF($D$5:D79,D79)&gt;=2,"",SUMIF($D:$D,D79,$E:$E))</f>
        <v>0</v>
      </c>
      <c r="S79" s="2">
        <f>IF(COUNTIF($D$5:D79,D79)&gt;=2,"",SUMIF($D:$D,D79,$M:$M))</f>
        <v>0</v>
      </c>
      <c r="T79" s="2">
        <f>IFERROR(ROUNDDOWN(table1[[#This Row],[申請者別合計（円）]]*1.1,0),"")</f>
        <v>0</v>
      </c>
      <c r="U79" s="2">
        <f>IFERROR(ROUNDDOWN(table1[[#This Row],[申請者別合計（円）]]*0.5,-3),"")</f>
        <v>0</v>
      </c>
      <c r="V79" s="1"/>
      <c r="W79" s="4">
        <f>IFERROR(table1[[#This Row],[申請者別合計（円）]]-table1[[#This Row],[県補助]]+table1[[#This Row],[市町村費]],"")</f>
        <v>0</v>
      </c>
      <c r="Y79"/>
      <c r="AA79" s="8"/>
    </row>
    <row r="80" spans="2:27" hidden="1" x14ac:dyDescent="0.15">
      <c r="B80" s="13">
        <v>74</v>
      </c>
      <c r="C80" s="13"/>
      <c r="D80" s="13"/>
      <c r="E80" s="13"/>
      <c r="F80" s="24"/>
      <c r="G80" s="13"/>
      <c r="H80" s="13"/>
      <c r="I80" s="13"/>
      <c r="J80" s="13"/>
      <c r="K80" s="13"/>
      <c r="L80" s="13"/>
      <c r="M80" s="13">
        <f>table1[[#This Row],[単価（円）]]*table1[[#This Row],[数量]]</f>
        <v>0</v>
      </c>
      <c r="N80" s="13">
        <f>table1[[#This Row],[事業費（円）
税抜]]*1.1</f>
        <v>0</v>
      </c>
      <c r="O80" s="13"/>
      <c r="P80" s="1"/>
      <c r="Q80" s="1">
        <f>table1[[#This Row],[要望者
（取組主体）名]]</f>
        <v>0</v>
      </c>
      <c r="R80" s="5">
        <f>IF(COUNTIF($D$5:D80,D80)&gt;=2,"",SUMIF($D:$D,D80,$E:$E))</f>
        <v>0</v>
      </c>
      <c r="S80" s="2">
        <f>IF(COUNTIF($D$5:D80,D80)&gt;=2,"",SUMIF($D:$D,D80,$M:$M))</f>
        <v>0</v>
      </c>
      <c r="T80" s="2">
        <f>IFERROR(ROUNDDOWN(table1[[#This Row],[申請者別合計（円）]]*1.1,0),"")</f>
        <v>0</v>
      </c>
      <c r="U80" s="2">
        <f>IFERROR(ROUNDDOWN(table1[[#This Row],[申請者別合計（円）]]*0.5,-3),"")</f>
        <v>0</v>
      </c>
      <c r="V80" s="1"/>
      <c r="W80" s="4">
        <f>IFERROR(table1[[#This Row],[申請者別合計（円）]]-table1[[#This Row],[県補助]]+table1[[#This Row],[市町村費]],"")</f>
        <v>0</v>
      </c>
      <c r="Y80"/>
      <c r="AA80" s="8"/>
    </row>
    <row r="81" spans="2:27" hidden="1" x14ac:dyDescent="0.15">
      <c r="B81" s="12">
        <v>75</v>
      </c>
      <c r="C81" s="13"/>
      <c r="D81" s="13"/>
      <c r="E81" s="13"/>
      <c r="F81" s="24"/>
      <c r="G81" s="13"/>
      <c r="H81" s="13"/>
      <c r="I81" s="13"/>
      <c r="J81" s="13"/>
      <c r="K81" s="13"/>
      <c r="L81" s="13"/>
      <c r="M81" s="13">
        <f>table1[[#This Row],[単価（円）]]*table1[[#This Row],[数量]]</f>
        <v>0</v>
      </c>
      <c r="N81" s="13">
        <f>table1[[#This Row],[事業費（円）
税抜]]*1.1</f>
        <v>0</v>
      </c>
      <c r="O81" s="13"/>
      <c r="P81" s="1"/>
      <c r="Q81" s="1">
        <f>table1[[#This Row],[要望者
（取組主体）名]]</f>
        <v>0</v>
      </c>
      <c r="R81" s="5">
        <f>IF(COUNTIF($D$5:D81,D81)&gt;=2,"",SUMIF($D:$D,D81,$E:$E))</f>
        <v>0</v>
      </c>
      <c r="S81" s="2">
        <f>IF(COUNTIF($D$5:D81,D81)&gt;=2,"",SUMIF($D:$D,D81,$M:$M))</f>
        <v>0</v>
      </c>
      <c r="T81" s="2">
        <f>IFERROR(ROUNDDOWN(table1[[#This Row],[申請者別合計（円）]]*1.1,0),"")</f>
        <v>0</v>
      </c>
      <c r="U81" s="2">
        <f>IFERROR(ROUNDDOWN(table1[[#This Row],[申請者別合計（円）]]*0.5,-3),"")</f>
        <v>0</v>
      </c>
      <c r="V81" s="1"/>
      <c r="W81" s="4">
        <f>IFERROR(table1[[#This Row],[申請者別合計（円）]]-table1[[#This Row],[県補助]]+table1[[#This Row],[市町村費]],"")</f>
        <v>0</v>
      </c>
      <c r="Y81"/>
      <c r="AA81" s="8"/>
    </row>
    <row r="82" spans="2:27" hidden="1" x14ac:dyDescent="0.15">
      <c r="B82" s="13">
        <v>76</v>
      </c>
      <c r="C82" s="13"/>
      <c r="D82" s="13"/>
      <c r="E82" s="13"/>
      <c r="F82" s="24"/>
      <c r="G82" s="13"/>
      <c r="H82" s="13"/>
      <c r="I82" s="13"/>
      <c r="J82" s="13"/>
      <c r="K82" s="13"/>
      <c r="L82" s="13"/>
      <c r="M82" s="13">
        <f>table1[[#This Row],[単価（円）]]*table1[[#This Row],[数量]]</f>
        <v>0</v>
      </c>
      <c r="N82" s="13">
        <f>table1[[#This Row],[事業費（円）
税抜]]*1.1</f>
        <v>0</v>
      </c>
      <c r="O82" s="13"/>
      <c r="P82" s="1"/>
      <c r="Q82" s="1">
        <f>table1[[#This Row],[要望者
（取組主体）名]]</f>
        <v>0</v>
      </c>
      <c r="R82" s="5">
        <f>IF(COUNTIF($D$5:D82,D82)&gt;=2,"",SUMIF($D:$D,D82,$E:$E))</f>
        <v>0</v>
      </c>
      <c r="S82" s="2">
        <f>IF(COUNTIF($D$5:D82,D82)&gt;=2,"",SUMIF($D:$D,D82,$M:$M))</f>
        <v>0</v>
      </c>
      <c r="T82" s="2">
        <f>IFERROR(ROUNDDOWN(table1[[#This Row],[申請者別合計（円）]]*1.1,0),"")</f>
        <v>0</v>
      </c>
      <c r="U82" s="2">
        <f>IFERROR(ROUNDDOWN(table1[[#This Row],[申請者別合計（円）]]*0.5,-3),"")</f>
        <v>0</v>
      </c>
      <c r="V82" s="1"/>
      <c r="W82" s="4">
        <f>IFERROR(table1[[#This Row],[申請者別合計（円）]]-table1[[#This Row],[県補助]]+table1[[#This Row],[市町村費]],"")</f>
        <v>0</v>
      </c>
      <c r="Y82"/>
      <c r="AA82" s="8"/>
    </row>
    <row r="83" spans="2:27" hidden="1" x14ac:dyDescent="0.15">
      <c r="B83" s="12">
        <v>77</v>
      </c>
      <c r="C83" s="13"/>
      <c r="D83" s="13"/>
      <c r="E83" s="13"/>
      <c r="F83" s="24"/>
      <c r="G83" s="13"/>
      <c r="H83" s="13"/>
      <c r="I83" s="13"/>
      <c r="J83" s="13"/>
      <c r="K83" s="13"/>
      <c r="L83" s="13"/>
      <c r="M83" s="13">
        <f>table1[[#This Row],[単価（円）]]*table1[[#This Row],[数量]]</f>
        <v>0</v>
      </c>
      <c r="N83" s="13">
        <f>table1[[#This Row],[事業費（円）
税抜]]*1.1</f>
        <v>0</v>
      </c>
      <c r="O83" s="13"/>
      <c r="P83" s="1"/>
      <c r="Q83" s="1">
        <f>table1[[#This Row],[要望者
（取組主体）名]]</f>
        <v>0</v>
      </c>
      <c r="R83" s="5">
        <f>IF(COUNTIF($D$5:D83,D83)&gt;=2,"",SUMIF($D:$D,D83,$E:$E))</f>
        <v>0</v>
      </c>
      <c r="S83" s="2">
        <f>IF(COUNTIF($D$5:D83,D83)&gt;=2,"",SUMIF($D:$D,D83,$M:$M))</f>
        <v>0</v>
      </c>
      <c r="T83" s="2">
        <f>IFERROR(ROUNDDOWN(table1[[#This Row],[申請者別合計（円）]]*1.1,0),"")</f>
        <v>0</v>
      </c>
      <c r="U83" s="2">
        <f>IFERROR(ROUNDDOWN(table1[[#This Row],[申請者別合計（円）]]*0.5,-3),"")</f>
        <v>0</v>
      </c>
      <c r="V83" s="1"/>
      <c r="W83" s="4">
        <f>IFERROR(table1[[#This Row],[申請者別合計（円）]]-table1[[#This Row],[県補助]]+table1[[#This Row],[市町村費]],"")</f>
        <v>0</v>
      </c>
      <c r="Y83"/>
      <c r="AA83" s="8"/>
    </row>
    <row r="84" spans="2:27" hidden="1" x14ac:dyDescent="0.15">
      <c r="B84" s="13">
        <v>78</v>
      </c>
      <c r="C84" s="13"/>
      <c r="D84" s="13"/>
      <c r="E84" s="13"/>
      <c r="F84" s="24"/>
      <c r="G84" s="13"/>
      <c r="H84" s="13"/>
      <c r="I84" s="13"/>
      <c r="J84" s="13"/>
      <c r="K84" s="13"/>
      <c r="L84" s="13"/>
      <c r="M84" s="13">
        <f>table1[[#This Row],[単価（円）]]*table1[[#This Row],[数量]]</f>
        <v>0</v>
      </c>
      <c r="N84" s="13">
        <f>table1[[#This Row],[事業費（円）
税抜]]*1.1</f>
        <v>0</v>
      </c>
      <c r="O84" s="13"/>
      <c r="P84" s="1"/>
      <c r="Q84" s="1">
        <f>table1[[#This Row],[要望者
（取組主体）名]]</f>
        <v>0</v>
      </c>
      <c r="R84" s="5">
        <f>IF(COUNTIF($D$5:D84,D84)&gt;=2,"",SUMIF($D:$D,D84,$E:$E))</f>
        <v>0</v>
      </c>
      <c r="S84" s="2">
        <f>IF(COUNTIF($D$5:D84,D84)&gt;=2,"",SUMIF($D:$D,D84,$M:$M))</f>
        <v>0</v>
      </c>
      <c r="T84" s="2">
        <f>IFERROR(ROUNDDOWN(table1[[#This Row],[申請者別合計（円）]]*1.1,0),"")</f>
        <v>0</v>
      </c>
      <c r="U84" s="2">
        <f>IFERROR(ROUNDDOWN(table1[[#This Row],[申請者別合計（円）]]*0.5,-3),"")</f>
        <v>0</v>
      </c>
      <c r="V84" s="1"/>
      <c r="W84" s="4">
        <f>IFERROR(table1[[#This Row],[申請者別合計（円）]]-table1[[#This Row],[県補助]]+table1[[#This Row],[市町村費]],"")</f>
        <v>0</v>
      </c>
      <c r="Y84"/>
      <c r="AA84" s="8"/>
    </row>
    <row r="85" spans="2:27" hidden="1" x14ac:dyDescent="0.15">
      <c r="B85" s="12">
        <v>79</v>
      </c>
      <c r="C85" s="13"/>
      <c r="D85" s="13"/>
      <c r="E85" s="13"/>
      <c r="F85" s="24"/>
      <c r="G85" s="13"/>
      <c r="H85" s="13"/>
      <c r="I85" s="13"/>
      <c r="J85" s="13"/>
      <c r="K85" s="13"/>
      <c r="L85" s="13"/>
      <c r="M85" s="13">
        <f>table1[[#This Row],[単価（円）]]*table1[[#This Row],[数量]]</f>
        <v>0</v>
      </c>
      <c r="N85" s="13">
        <f>table1[[#This Row],[事業費（円）
税抜]]*1.1</f>
        <v>0</v>
      </c>
      <c r="O85" s="13"/>
      <c r="P85" s="1"/>
      <c r="Q85" s="1">
        <f>table1[[#This Row],[要望者
（取組主体）名]]</f>
        <v>0</v>
      </c>
      <c r="R85" s="5">
        <f>IF(COUNTIF($D$5:D85,D85)&gt;=2,"",SUMIF($D:$D,D85,$E:$E))</f>
        <v>0</v>
      </c>
      <c r="S85" s="2">
        <f>IF(COUNTIF($D$5:D85,D85)&gt;=2,"",SUMIF($D:$D,D85,$M:$M))</f>
        <v>0</v>
      </c>
      <c r="T85" s="2">
        <f>IFERROR(ROUNDDOWN(table1[[#This Row],[申請者別合計（円）]]*1.1,0),"")</f>
        <v>0</v>
      </c>
      <c r="U85" s="2">
        <f>IFERROR(ROUNDDOWN(table1[[#This Row],[申請者別合計（円）]]*0.5,-3),"")</f>
        <v>0</v>
      </c>
      <c r="V85" s="1"/>
      <c r="W85" s="4">
        <f>IFERROR(table1[[#This Row],[申請者別合計（円）]]-table1[[#This Row],[県補助]]+table1[[#This Row],[市町村費]],"")</f>
        <v>0</v>
      </c>
      <c r="Y85"/>
      <c r="AA85" s="8"/>
    </row>
    <row r="86" spans="2:27" hidden="1" x14ac:dyDescent="0.15">
      <c r="B86" s="13">
        <v>80</v>
      </c>
      <c r="C86" s="13"/>
      <c r="D86" s="13"/>
      <c r="E86" s="13"/>
      <c r="F86" s="24"/>
      <c r="G86" s="13"/>
      <c r="H86" s="13"/>
      <c r="I86" s="13"/>
      <c r="J86" s="13"/>
      <c r="K86" s="13"/>
      <c r="L86" s="13"/>
      <c r="M86" s="13">
        <f>table1[[#This Row],[単価（円）]]*table1[[#This Row],[数量]]</f>
        <v>0</v>
      </c>
      <c r="N86" s="13">
        <f>table1[[#This Row],[事業費（円）
税抜]]*1.1</f>
        <v>0</v>
      </c>
      <c r="O86" s="13"/>
      <c r="P86" s="1"/>
      <c r="Q86" s="1">
        <f>table1[[#This Row],[要望者
（取組主体）名]]</f>
        <v>0</v>
      </c>
      <c r="R86" s="5">
        <f>IF(COUNTIF($D$5:D86,D86)&gt;=2,"",SUMIF($D:$D,D86,$E:$E))</f>
        <v>0</v>
      </c>
      <c r="S86" s="2">
        <f>IF(COUNTIF($D$5:D86,D86)&gt;=2,"",SUMIF($D:$D,D86,$M:$M))</f>
        <v>0</v>
      </c>
      <c r="T86" s="2">
        <f>IFERROR(ROUNDDOWN(table1[[#This Row],[申請者別合計（円）]]*1.1,0),"")</f>
        <v>0</v>
      </c>
      <c r="U86" s="2">
        <f>IFERROR(ROUNDDOWN(table1[[#This Row],[申請者別合計（円）]]*0.5,-3),"")</f>
        <v>0</v>
      </c>
      <c r="V86" s="1"/>
      <c r="W86" s="4">
        <f>IFERROR(table1[[#This Row],[申請者別合計（円）]]-table1[[#This Row],[県補助]]+table1[[#This Row],[市町村費]],"")</f>
        <v>0</v>
      </c>
      <c r="Y86"/>
      <c r="AA86" s="8"/>
    </row>
    <row r="87" spans="2:27" hidden="1" x14ac:dyDescent="0.15">
      <c r="B87" s="12">
        <v>81</v>
      </c>
      <c r="C87" s="13"/>
      <c r="D87" s="13"/>
      <c r="E87" s="13"/>
      <c r="F87" s="24"/>
      <c r="G87" s="13"/>
      <c r="H87" s="13"/>
      <c r="I87" s="13"/>
      <c r="J87" s="13"/>
      <c r="K87" s="13"/>
      <c r="L87" s="13"/>
      <c r="M87" s="13">
        <f>table1[[#This Row],[単価（円）]]*table1[[#This Row],[数量]]</f>
        <v>0</v>
      </c>
      <c r="N87" s="13">
        <f>table1[[#This Row],[事業費（円）
税抜]]*1.1</f>
        <v>0</v>
      </c>
      <c r="O87" s="13"/>
      <c r="P87" s="1"/>
      <c r="Q87" s="1">
        <f>table1[[#This Row],[要望者
（取組主体）名]]</f>
        <v>0</v>
      </c>
      <c r="R87" s="5">
        <f>IF(COUNTIF($D$5:D87,D87)&gt;=2,"",SUMIF($D:$D,D87,$E:$E))</f>
        <v>0</v>
      </c>
      <c r="S87" s="2">
        <f>IF(COUNTIF($D$5:D87,D87)&gt;=2,"",SUMIF($D:$D,D87,$M:$M))</f>
        <v>0</v>
      </c>
      <c r="T87" s="2">
        <f>IFERROR(ROUNDDOWN(table1[[#This Row],[申請者別合計（円）]]*1.1,0),"")</f>
        <v>0</v>
      </c>
      <c r="U87" s="2">
        <f>IFERROR(ROUNDDOWN(table1[[#This Row],[申請者別合計（円）]]*0.5,-3),"")</f>
        <v>0</v>
      </c>
      <c r="V87" s="1"/>
      <c r="W87" s="4">
        <f>IFERROR(table1[[#This Row],[申請者別合計（円）]]-table1[[#This Row],[県補助]]+table1[[#This Row],[市町村費]],"")</f>
        <v>0</v>
      </c>
      <c r="Y87"/>
      <c r="AA87" s="8"/>
    </row>
    <row r="88" spans="2:27" hidden="1" x14ac:dyDescent="0.15">
      <c r="B88" s="13">
        <v>82</v>
      </c>
      <c r="C88" s="13"/>
      <c r="D88" s="13"/>
      <c r="E88" s="13"/>
      <c r="F88" s="24"/>
      <c r="G88" s="13"/>
      <c r="H88" s="13"/>
      <c r="I88" s="13"/>
      <c r="J88" s="13"/>
      <c r="K88" s="13"/>
      <c r="L88" s="13"/>
      <c r="M88" s="13">
        <f>table1[[#This Row],[単価（円）]]*table1[[#This Row],[数量]]</f>
        <v>0</v>
      </c>
      <c r="N88" s="13">
        <f>table1[[#This Row],[事業費（円）
税抜]]*1.1</f>
        <v>0</v>
      </c>
      <c r="O88" s="13"/>
      <c r="P88" s="1"/>
      <c r="Q88" s="1">
        <f>table1[[#This Row],[要望者
（取組主体）名]]</f>
        <v>0</v>
      </c>
      <c r="R88" s="5">
        <f>IF(COUNTIF($D$5:D88,D88)&gt;=2,"",SUMIF($D:$D,D88,$E:$E))</f>
        <v>0</v>
      </c>
      <c r="S88" s="2">
        <f>IF(COUNTIF($D$5:D88,D88)&gt;=2,"",SUMIF($D:$D,D88,$M:$M))</f>
        <v>0</v>
      </c>
      <c r="T88" s="2">
        <f>IFERROR(ROUNDDOWN(table1[[#This Row],[申請者別合計（円）]]*1.1,0),"")</f>
        <v>0</v>
      </c>
      <c r="U88" s="2">
        <f>IFERROR(ROUNDDOWN(table1[[#This Row],[申請者別合計（円）]]*0.5,-3),"")</f>
        <v>0</v>
      </c>
      <c r="V88" s="1"/>
      <c r="W88" s="4">
        <f>IFERROR(table1[[#This Row],[申請者別合計（円）]]-table1[[#This Row],[県補助]]+table1[[#This Row],[市町村費]],"")</f>
        <v>0</v>
      </c>
      <c r="Y88"/>
      <c r="AA88" s="8"/>
    </row>
    <row r="89" spans="2:27" hidden="1" x14ac:dyDescent="0.15">
      <c r="B89" s="12">
        <v>83</v>
      </c>
      <c r="C89" s="13"/>
      <c r="D89" s="13"/>
      <c r="E89" s="13"/>
      <c r="F89" s="24"/>
      <c r="G89" s="13"/>
      <c r="H89" s="13"/>
      <c r="I89" s="13"/>
      <c r="J89" s="13"/>
      <c r="K89" s="13"/>
      <c r="L89" s="13"/>
      <c r="M89" s="13">
        <f>table1[[#This Row],[単価（円）]]*table1[[#This Row],[数量]]</f>
        <v>0</v>
      </c>
      <c r="N89" s="13">
        <f>table1[[#This Row],[事業費（円）
税抜]]*1.1</f>
        <v>0</v>
      </c>
      <c r="O89" s="13"/>
      <c r="P89" s="1"/>
      <c r="Q89" s="1">
        <f>table1[[#This Row],[要望者
（取組主体）名]]</f>
        <v>0</v>
      </c>
      <c r="R89" s="5">
        <f>IF(COUNTIF($D$5:D89,D89)&gt;=2,"",SUMIF($D:$D,D89,$E:$E))</f>
        <v>0</v>
      </c>
      <c r="S89" s="2">
        <f>IF(COUNTIF($D$5:D89,D89)&gt;=2,"",SUMIF($D:$D,D89,$M:$M))</f>
        <v>0</v>
      </c>
      <c r="T89" s="2">
        <f>IFERROR(ROUNDDOWN(table1[[#This Row],[申請者別合計（円）]]*1.1,0),"")</f>
        <v>0</v>
      </c>
      <c r="U89" s="2">
        <f>IFERROR(ROUNDDOWN(table1[[#This Row],[申請者別合計（円）]]*0.5,-3),"")</f>
        <v>0</v>
      </c>
      <c r="V89" s="1"/>
      <c r="W89" s="4">
        <f>IFERROR(table1[[#This Row],[申請者別合計（円）]]-table1[[#This Row],[県補助]]+table1[[#This Row],[市町村費]],"")</f>
        <v>0</v>
      </c>
      <c r="Y89"/>
      <c r="AA89" s="8"/>
    </row>
    <row r="90" spans="2:27" hidden="1" x14ac:dyDescent="0.15">
      <c r="B90" s="13">
        <v>84</v>
      </c>
      <c r="C90" s="13"/>
      <c r="D90" s="13"/>
      <c r="E90" s="13"/>
      <c r="F90" s="24"/>
      <c r="G90" s="13"/>
      <c r="H90" s="13"/>
      <c r="I90" s="13"/>
      <c r="J90" s="13"/>
      <c r="K90" s="13"/>
      <c r="L90" s="13"/>
      <c r="M90" s="13">
        <f>table1[[#This Row],[単価（円）]]*table1[[#This Row],[数量]]</f>
        <v>0</v>
      </c>
      <c r="N90" s="13">
        <f>table1[[#This Row],[事業費（円）
税抜]]*1.1</f>
        <v>0</v>
      </c>
      <c r="O90" s="13"/>
      <c r="P90" s="1"/>
      <c r="Q90" s="1">
        <f>table1[[#This Row],[要望者
（取組主体）名]]</f>
        <v>0</v>
      </c>
      <c r="R90" s="5">
        <f>IF(COUNTIF($D$5:D90,D90)&gt;=2,"",SUMIF($D:$D,D90,$E:$E))</f>
        <v>0</v>
      </c>
      <c r="S90" s="2">
        <f>IF(COUNTIF($D$5:D90,D90)&gt;=2,"",SUMIF($D:$D,D90,$M:$M))</f>
        <v>0</v>
      </c>
      <c r="T90" s="2">
        <f>IFERROR(ROUNDDOWN(table1[[#This Row],[申請者別合計（円）]]*1.1,0),"")</f>
        <v>0</v>
      </c>
      <c r="U90" s="2">
        <f>IFERROR(ROUNDDOWN(table1[[#This Row],[申請者別合計（円）]]*0.5,-3),"")</f>
        <v>0</v>
      </c>
      <c r="V90" s="1"/>
      <c r="W90" s="4">
        <f>IFERROR(table1[[#This Row],[申請者別合計（円）]]-table1[[#This Row],[県補助]]+table1[[#This Row],[市町村費]],"")</f>
        <v>0</v>
      </c>
      <c r="Y90"/>
      <c r="AA90" s="8"/>
    </row>
    <row r="91" spans="2:27" hidden="1" x14ac:dyDescent="0.15">
      <c r="B91" s="12">
        <v>85</v>
      </c>
      <c r="C91" s="13"/>
      <c r="D91" s="13"/>
      <c r="E91" s="13"/>
      <c r="F91" s="24"/>
      <c r="G91" s="13"/>
      <c r="H91" s="13"/>
      <c r="I91" s="13"/>
      <c r="J91" s="13"/>
      <c r="K91" s="13"/>
      <c r="L91" s="13"/>
      <c r="M91" s="13">
        <f>table1[[#This Row],[単価（円）]]*table1[[#This Row],[数量]]</f>
        <v>0</v>
      </c>
      <c r="N91" s="13">
        <f>table1[[#This Row],[事業費（円）
税抜]]*1.1</f>
        <v>0</v>
      </c>
      <c r="O91" s="13"/>
      <c r="P91" s="1"/>
      <c r="Q91" s="1">
        <f>table1[[#This Row],[要望者
（取組主体）名]]</f>
        <v>0</v>
      </c>
      <c r="R91" s="5">
        <f>IF(COUNTIF($D$5:D91,D91)&gt;=2,"",SUMIF($D:$D,D91,$E:$E))</f>
        <v>0</v>
      </c>
      <c r="S91" s="2">
        <f>IF(COUNTIF($D$5:D91,D91)&gt;=2,"",SUMIF($D:$D,D91,$M:$M))</f>
        <v>0</v>
      </c>
      <c r="T91" s="2">
        <f>IFERROR(ROUNDDOWN(table1[[#This Row],[申請者別合計（円）]]*1.1,0),"")</f>
        <v>0</v>
      </c>
      <c r="U91" s="2">
        <f>IFERROR(ROUNDDOWN(table1[[#This Row],[申請者別合計（円）]]*0.5,-3),"")</f>
        <v>0</v>
      </c>
      <c r="V91" s="1"/>
      <c r="W91" s="4">
        <f>IFERROR(table1[[#This Row],[申請者別合計（円）]]-table1[[#This Row],[県補助]]+table1[[#This Row],[市町村費]],"")</f>
        <v>0</v>
      </c>
      <c r="Y91"/>
      <c r="AA91" s="8"/>
    </row>
    <row r="92" spans="2:27" hidden="1" x14ac:dyDescent="0.15">
      <c r="B92" s="13">
        <v>86</v>
      </c>
      <c r="C92" s="13"/>
      <c r="D92" s="13"/>
      <c r="E92" s="13"/>
      <c r="F92" s="24"/>
      <c r="G92" s="13"/>
      <c r="H92" s="13"/>
      <c r="I92" s="13"/>
      <c r="J92" s="13"/>
      <c r="K92" s="13"/>
      <c r="L92" s="13"/>
      <c r="M92" s="13">
        <f>table1[[#This Row],[単価（円）]]*table1[[#This Row],[数量]]</f>
        <v>0</v>
      </c>
      <c r="N92" s="13">
        <f>table1[[#This Row],[事業費（円）
税抜]]*1.1</f>
        <v>0</v>
      </c>
      <c r="O92" s="13"/>
      <c r="P92" s="1"/>
      <c r="Q92" s="1">
        <f>table1[[#This Row],[要望者
（取組主体）名]]</f>
        <v>0</v>
      </c>
      <c r="R92" s="5">
        <f>IF(COUNTIF($D$5:D92,D92)&gt;=2,"",SUMIF($D:$D,D92,$E:$E))</f>
        <v>0</v>
      </c>
      <c r="S92" s="2">
        <f>IF(COUNTIF($D$5:D92,D92)&gt;=2,"",SUMIF($D:$D,D92,$M:$M))</f>
        <v>0</v>
      </c>
      <c r="T92" s="2">
        <f>IFERROR(ROUNDDOWN(table1[[#This Row],[申請者別合計（円）]]*1.1,0),"")</f>
        <v>0</v>
      </c>
      <c r="U92" s="2">
        <f>IFERROR(ROUNDDOWN(table1[[#This Row],[申請者別合計（円）]]*0.5,-3),"")</f>
        <v>0</v>
      </c>
      <c r="V92" s="1"/>
      <c r="W92" s="4">
        <f>IFERROR(table1[[#This Row],[申請者別合計（円）]]-table1[[#This Row],[県補助]]+table1[[#This Row],[市町村費]],"")</f>
        <v>0</v>
      </c>
      <c r="Y92"/>
      <c r="AA92" s="8"/>
    </row>
    <row r="93" spans="2:27" hidden="1" x14ac:dyDescent="0.15">
      <c r="B93" s="12">
        <v>87</v>
      </c>
      <c r="C93" s="13"/>
      <c r="D93" s="13"/>
      <c r="E93" s="13"/>
      <c r="F93" s="24"/>
      <c r="G93" s="13"/>
      <c r="H93" s="13"/>
      <c r="I93" s="13"/>
      <c r="J93" s="13"/>
      <c r="K93" s="13"/>
      <c r="L93" s="13"/>
      <c r="M93" s="13">
        <f>table1[[#This Row],[単価（円）]]*table1[[#This Row],[数量]]</f>
        <v>0</v>
      </c>
      <c r="N93" s="13">
        <f>table1[[#This Row],[事業費（円）
税抜]]*1.1</f>
        <v>0</v>
      </c>
      <c r="O93" s="13"/>
      <c r="P93" s="1"/>
      <c r="Q93" s="1">
        <f>table1[[#This Row],[要望者
（取組主体）名]]</f>
        <v>0</v>
      </c>
      <c r="R93" s="5">
        <f>IF(COUNTIF($D$5:D93,D93)&gt;=2,"",SUMIF($D:$D,D93,$E:$E))</f>
        <v>0</v>
      </c>
      <c r="S93" s="2">
        <f>IF(COUNTIF($D$5:D93,D93)&gt;=2,"",SUMIF($D:$D,D93,$M:$M))</f>
        <v>0</v>
      </c>
      <c r="T93" s="2">
        <f>IFERROR(ROUNDDOWN(table1[[#This Row],[申請者別合計（円）]]*1.1,0),"")</f>
        <v>0</v>
      </c>
      <c r="U93" s="2">
        <f>IFERROR(ROUNDDOWN(table1[[#This Row],[申請者別合計（円）]]*0.5,-3),"")</f>
        <v>0</v>
      </c>
      <c r="V93" s="1"/>
      <c r="W93" s="4">
        <f>IFERROR(table1[[#This Row],[申請者別合計（円）]]-table1[[#This Row],[県補助]]+table1[[#This Row],[市町村費]],"")</f>
        <v>0</v>
      </c>
      <c r="Y93"/>
      <c r="AA93" s="8"/>
    </row>
    <row r="94" spans="2:27" hidden="1" x14ac:dyDescent="0.15">
      <c r="B94" s="13">
        <v>88</v>
      </c>
      <c r="C94" s="13"/>
      <c r="D94" s="13"/>
      <c r="E94" s="13"/>
      <c r="F94" s="24"/>
      <c r="G94" s="13"/>
      <c r="H94" s="13"/>
      <c r="I94" s="13"/>
      <c r="J94" s="13"/>
      <c r="K94" s="13"/>
      <c r="L94" s="13"/>
      <c r="M94" s="13">
        <f>table1[[#This Row],[単価（円）]]*table1[[#This Row],[数量]]</f>
        <v>0</v>
      </c>
      <c r="N94" s="13">
        <f>table1[[#This Row],[事業費（円）
税抜]]*1.1</f>
        <v>0</v>
      </c>
      <c r="O94" s="13"/>
      <c r="P94" s="1"/>
      <c r="Q94" s="1">
        <f>table1[[#This Row],[要望者
（取組主体）名]]</f>
        <v>0</v>
      </c>
      <c r="R94" s="5">
        <f>IF(COUNTIF($D$5:D94,D94)&gt;=2,"",SUMIF($D:$D,D94,$E:$E))</f>
        <v>0</v>
      </c>
      <c r="S94" s="2">
        <f>IF(COUNTIF($D$5:D94,D94)&gt;=2,"",SUMIF($D:$D,D94,$M:$M))</f>
        <v>0</v>
      </c>
      <c r="T94" s="2">
        <f>IFERROR(ROUNDDOWN(table1[[#This Row],[申請者別合計（円）]]*1.1,0),"")</f>
        <v>0</v>
      </c>
      <c r="U94" s="2">
        <f>IFERROR(ROUNDDOWN(table1[[#This Row],[申請者別合計（円）]]*0.5,-3),"")</f>
        <v>0</v>
      </c>
      <c r="V94" s="1"/>
      <c r="W94" s="4">
        <f>IFERROR(table1[[#This Row],[申請者別合計（円）]]-table1[[#This Row],[県補助]]+table1[[#This Row],[市町村費]],"")</f>
        <v>0</v>
      </c>
      <c r="Y94"/>
      <c r="AA94" s="8"/>
    </row>
    <row r="95" spans="2:27" hidden="1" x14ac:dyDescent="0.15">
      <c r="B95" s="12">
        <v>89</v>
      </c>
      <c r="C95" s="13"/>
      <c r="D95" s="13"/>
      <c r="E95" s="13"/>
      <c r="F95" s="24"/>
      <c r="G95" s="13"/>
      <c r="H95" s="13"/>
      <c r="I95" s="13"/>
      <c r="J95" s="13"/>
      <c r="K95" s="13"/>
      <c r="L95" s="13"/>
      <c r="M95" s="13">
        <f>table1[[#This Row],[単価（円）]]*table1[[#This Row],[数量]]</f>
        <v>0</v>
      </c>
      <c r="N95" s="13">
        <f>table1[[#This Row],[事業費（円）
税抜]]*1.1</f>
        <v>0</v>
      </c>
      <c r="O95" s="13"/>
      <c r="P95" s="1"/>
      <c r="Q95" s="1">
        <f>table1[[#This Row],[要望者
（取組主体）名]]</f>
        <v>0</v>
      </c>
      <c r="R95" s="5">
        <f>IF(COUNTIF($D$5:D95,D95)&gt;=2,"",SUMIF($D:$D,D95,$E:$E))</f>
        <v>0</v>
      </c>
      <c r="S95" s="2">
        <f>IF(COUNTIF($D$5:D95,D95)&gt;=2,"",SUMIF($D:$D,D95,$M:$M))</f>
        <v>0</v>
      </c>
      <c r="T95" s="2">
        <f>IFERROR(ROUNDDOWN(table1[[#This Row],[申請者別合計（円）]]*1.1,0),"")</f>
        <v>0</v>
      </c>
      <c r="U95" s="2">
        <f>IFERROR(ROUNDDOWN(table1[[#This Row],[申請者別合計（円）]]*0.5,-3),"")</f>
        <v>0</v>
      </c>
      <c r="V95" s="1"/>
      <c r="W95" s="4">
        <f>IFERROR(table1[[#This Row],[申請者別合計（円）]]-table1[[#This Row],[県補助]]+table1[[#This Row],[市町村費]],"")</f>
        <v>0</v>
      </c>
      <c r="Y95"/>
      <c r="AA95" s="8"/>
    </row>
    <row r="96" spans="2:27" hidden="1" x14ac:dyDescent="0.15">
      <c r="B96" s="13">
        <v>90</v>
      </c>
      <c r="C96" s="13"/>
      <c r="D96" s="13"/>
      <c r="E96" s="13"/>
      <c r="F96" s="24"/>
      <c r="G96" s="13"/>
      <c r="H96" s="13"/>
      <c r="I96" s="13"/>
      <c r="J96" s="13"/>
      <c r="K96" s="13"/>
      <c r="L96" s="13"/>
      <c r="M96" s="13">
        <f>table1[[#This Row],[単価（円）]]*table1[[#This Row],[数量]]</f>
        <v>0</v>
      </c>
      <c r="N96" s="13">
        <f>table1[[#This Row],[事業費（円）
税抜]]*1.1</f>
        <v>0</v>
      </c>
      <c r="O96" s="13"/>
      <c r="P96" s="1"/>
      <c r="Q96" s="1">
        <f>table1[[#This Row],[要望者
（取組主体）名]]</f>
        <v>0</v>
      </c>
      <c r="R96" s="5">
        <f>IF(COUNTIF($D$5:D96,D96)&gt;=2,"",SUMIF($D:$D,D96,$E:$E))</f>
        <v>0</v>
      </c>
      <c r="S96" s="2">
        <f>IF(COUNTIF($D$5:D96,D96)&gt;=2,"",SUMIF($D:$D,D96,$M:$M))</f>
        <v>0</v>
      </c>
      <c r="T96" s="2">
        <f>IFERROR(ROUNDDOWN(table1[[#This Row],[申請者別合計（円）]]*1.1,0),"")</f>
        <v>0</v>
      </c>
      <c r="U96" s="2">
        <f>IFERROR(ROUNDDOWN(table1[[#This Row],[申請者別合計（円）]]*0.5,-3),"")</f>
        <v>0</v>
      </c>
      <c r="V96" s="1"/>
      <c r="W96" s="4">
        <f>IFERROR(table1[[#This Row],[申請者別合計（円）]]-table1[[#This Row],[県補助]]+table1[[#This Row],[市町村費]],"")</f>
        <v>0</v>
      </c>
      <c r="Y96"/>
      <c r="AA96" s="8"/>
    </row>
    <row r="97" spans="2:27" hidden="1" x14ac:dyDescent="0.15">
      <c r="B97" s="12">
        <v>91</v>
      </c>
      <c r="C97" s="13"/>
      <c r="D97" s="13"/>
      <c r="E97" s="13"/>
      <c r="F97" s="24"/>
      <c r="G97" s="13"/>
      <c r="H97" s="13"/>
      <c r="I97" s="13"/>
      <c r="J97" s="13"/>
      <c r="K97" s="13"/>
      <c r="L97" s="13"/>
      <c r="M97" s="13">
        <f>table1[[#This Row],[単価（円）]]*table1[[#This Row],[数量]]</f>
        <v>0</v>
      </c>
      <c r="N97" s="13">
        <f>table1[[#This Row],[事業費（円）
税抜]]*1.1</f>
        <v>0</v>
      </c>
      <c r="O97" s="13"/>
      <c r="P97" s="1"/>
      <c r="Q97" s="1">
        <f>table1[[#This Row],[要望者
（取組主体）名]]</f>
        <v>0</v>
      </c>
      <c r="R97" s="5">
        <f>IF(COUNTIF($D$5:D97,D97)&gt;=2,"",SUMIF($D:$D,D97,$E:$E))</f>
        <v>0</v>
      </c>
      <c r="S97" s="2">
        <f>IF(COUNTIF($D$5:D97,D97)&gt;=2,"",SUMIF($D:$D,D97,$M:$M))</f>
        <v>0</v>
      </c>
      <c r="T97" s="2">
        <f>IFERROR(ROUNDDOWN(table1[[#This Row],[申請者別合計（円）]]*1.1,0),"")</f>
        <v>0</v>
      </c>
      <c r="U97" s="2">
        <f>IFERROR(ROUNDDOWN(table1[[#This Row],[申請者別合計（円）]]*0.5,-3),"")</f>
        <v>0</v>
      </c>
      <c r="V97" s="1"/>
      <c r="W97" s="4">
        <f>IFERROR(table1[[#This Row],[申請者別合計（円）]]-table1[[#This Row],[県補助]]+table1[[#This Row],[市町村費]],"")</f>
        <v>0</v>
      </c>
      <c r="Y97"/>
      <c r="AA97" s="8"/>
    </row>
    <row r="98" spans="2:27" hidden="1" x14ac:dyDescent="0.15">
      <c r="B98" s="13">
        <v>92</v>
      </c>
      <c r="C98" s="13"/>
      <c r="D98" s="13"/>
      <c r="E98" s="13"/>
      <c r="F98" s="24"/>
      <c r="G98" s="13"/>
      <c r="H98" s="13"/>
      <c r="I98" s="13"/>
      <c r="J98" s="13"/>
      <c r="K98" s="13"/>
      <c r="L98" s="13"/>
      <c r="M98" s="13">
        <f>table1[[#This Row],[単価（円）]]*table1[[#This Row],[数量]]</f>
        <v>0</v>
      </c>
      <c r="N98" s="13">
        <f>table1[[#This Row],[事業費（円）
税抜]]*1.1</f>
        <v>0</v>
      </c>
      <c r="O98" s="13"/>
      <c r="P98" s="1"/>
      <c r="Q98" s="1">
        <f>table1[[#This Row],[要望者
（取組主体）名]]</f>
        <v>0</v>
      </c>
      <c r="R98" s="5">
        <f>IF(COUNTIF($D$5:D98,D98)&gt;=2,"",SUMIF($D:$D,D98,$E:$E))</f>
        <v>0</v>
      </c>
      <c r="S98" s="2">
        <f>IF(COUNTIF($D$5:D98,D98)&gt;=2,"",SUMIF($D:$D,D98,$M:$M))</f>
        <v>0</v>
      </c>
      <c r="T98" s="2">
        <f>IFERROR(ROUNDDOWN(table1[[#This Row],[申請者別合計（円）]]*1.1,0),"")</f>
        <v>0</v>
      </c>
      <c r="U98" s="2">
        <f>IFERROR(ROUNDDOWN(table1[[#This Row],[申請者別合計（円）]]*0.5,-3),"")</f>
        <v>0</v>
      </c>
      <c r="V98" s="1"/>
      <c r="W98" s="4">
        <f>IFERROR(table1[[#This Row],[申請者別合計（円）]]-table1[[#This Row],[県補助]]+table1[[#This Row],[市町村費]],"")</f>
        <v>0</v>
      </c>
      <c r="Y98"/>
      <c r="AA98" s="8"/>
    </row>
    <row r="99" spans="2:27" hidden="1" x14ac:dyDescent="0.15">
      <c r="B99" s="12">
        <v>93</v>
      </c>
      <c r="C99" s="13"/>
      <c r="D99" s="13"/>
      <c r="E99" s="13"/>
      <c r="F99" s="24"/>
      <c r="G99" s="13"/>
      <c r="H99" s="13"/>
      <c r="I99" s="13"/>
      <c r="J99" s="13"/>
      <c r="K99" s="13"/>
      <c r="L99" s="13"/>
      <c r="M99" s="13">
        <f>table1[[#This Row],[単価（円）]]*table1[[#This Row],[数量]]</f>
        <v>0</v>
      </c>
      <c r="N99" s="13">
        <f>table1[[#This Row],[事業費（円）
税抜]]*1.1</f>
        <v>0</v>
      </c>
      <c r="O99" s="13"/>
      <c r="P99" s="1"/>
      <c r="Q99" s="1">
        <f>table1[[#This Row],[要望者
（取組主体）名]]</f>
        <v>0</v>
      </c>
      <c r="R99" s="5">
        <f>IF(COUNTIF($D$5:D99,D99)&gt;=2,"",SUMIF($D:$D,D99,$E:$E))</f>
        <v>0</v>
      </c>
      <c r="S99" s="2">
        <f>IF(COUNTIF($D$5:D99,D99)&gt;=2,"",SUMIF($D:$D,D99,$M:$M))</f>
        <v>0</v>
      </c>
      <c r="T99" s="2">
        <f>IFERROR(ROUNDDOWN(table1[[#This Row],[申請者別合計（円）]]*1.1,0),"")</f>
        <v>0</v>
      </c>
      <c r="U99" s="2">
        <f>IFERROR(ROUNDDOWN(table1[[#This Row],[申請者別合計（円）]]*0.5,-3),"")</f>
        <v>0</v>
      </c>
      <c r="V99" s="1"/>
      <c r="W99" s="4">
        <f>IFERROR(table1[[#This Row],[申請者別合計（円）]]-table1[[#This Row],[県補助]]+table1[[#This Row],[市町村費]],"")</f>
        <v>0</v>
      </c>
      <c r="Y99"/>
      <c r="AA99" s="8"/>
    </row>
    <row r="100" spans="2:27" hidden="1" x14ac:dyDescent="0.15">
      <c r="B100" s="13">
        <v>94</v>
      </c>
      <c r="C100" s="13"/>
      <c r="D100" s="13"/>
      <c r="E100" s="13"/>
      <c r="F100" s="24"/>
      <c r="G100" s="13"/>
      <c r="H100" s="13"/>
      <c r="I100" s="13"/>
      <c r="J100" s="13"/>
      <c r="K100" s="13"/>
      <c r="L100" s="13"/>
      <c r="M100" s="13">
        <f>table1[[#This Row],[単価（円）]]*table1[[#This Row],[数量]]</f>
        <v>0</v>
      </c>
      <c r="N100" s="13">
        <f>table1[[#This Row],[事業費（円）
税抜]]*1.1</f>
        <v>0</v>
      </c>
      <c r="O100" s="13"/>
      <c r="P100" s="1"/>
      <c r="Q100" s="1">
        <f>table1[[#This Row],[要望者
（取組主体）名]]</f>
        <v>0</v>
      </c>
      <c r="R100" s="5">
        <f>IF(COUNTIF($D$5:D100,D100)&gt;=2,"",SUMIF($D:$D,D100,$E:$E))</f>
        <v>0</v>
      </c>
      <c r="S100" s="2">
        <f>IF(COUNTIF($D$5:D100,D100)&gt;=2,"",SUMIF($D:$D,D100,$M:$M))</f>
        <v>0</v>
      </c>
      <c r="T100" s="2">
        <f>IFERROR(ROUNDDOWN(table1[[#This Row],[申請者別合計（円）]]*1.1,0),"")</f>
        <v>0</v>
      </c>
      <c r="U100" s="2">
        <f>IFERROR(ROUNDDOWN(table1[[#This Row],[申請者別合計（円）]]*0.5,-3),"")</f>
        <v>0</v>
      </c>
      <c r="V100" s="1"/>
      <c r="W100" s="4">
        <f>IFERROR(table1[[#This Row],[申請者別合計（円）]]-table1[[#This Row],[県補助]]+table1[[#This Row],[市町村費]],"")</f>
        <v>0</v>
      </c>
      <c r="Y100"/>
      <c r="AA100" s="8"/>
    </row>
    <row r="101" spans="2:27" hidden="1" x14ac:dyDescent="0.15">
      <c r="B101" s="12">
        <v>95</v>
      </c>
      <c r="C101" s="13"/>
      <c r="D101" s="13"/>
      <c r="E101" s="13"/>
      <c r="F101" s="24"/>
      <c r="G101" s="13"/>
      <c r="H101" s="13"/>
      <c r="I101" s="13"/>
      <c r="J101" s="13"/>
      <c r="K101" s="13"/>
      <c r="L101" s="13"/>
      <c r="M101" s="13">
        <f>table1[[#This Row],[単価（円）]]*table1[[#This Row],[数量]]</f>
        <v>0</v>
      </c>
      <c r="N101" s="13">
        <f>table1[[#This Row],[事業費（円）
税抜]]*1.1</f>
        <v>0</v>
      </c>
      <c r="O101" s="13"/>
      <c r="P101" s="1"/>
      <c r="Q101" s="1">
        <f>table1[[#This Row],[要望者
（取組主体）名]]</f>
        <v>0</v>
      </c>
      <c r="R101" s="5">
        <f>IF(COUNTIF($D$5:D101,D101)&gt;=2,"",SUMIF($D:$D,D101,$E:$E))</f>
        <v>0</v>
      </c>
      <c r="S101" s="2">
        <f>IF(COUNTIF($D$5:D101,D101)&gt;=2,"",SUMIF($D:$D,D101,$M:$M))</f>
        <v>0</v>
      </c>
      <c r="T101" s="2">
        <f>IFERROR(ROUNDDOWN(table1[[#This Row],[申請者別合計（円）]]*1.1,0),"")</f>
        <v>0</v>
      </c>
      <c r="U101" s="2">
        <f>IFERROR(ROUNDDOWN(table1[[#This Row],[申請者別合計（円）]]*0.5,-3),"")</f>
        <v>0</v>
      </c>
      <c r="V101" s="1"/>
      <c r="W101" s="4">
        <f>IFERROR(table1[[#This Row],[申請者別合計（円）]]-table1[[#This Row],[県補助]]+table1[[#This Row],[市町村費]],"")</f>
        <v>0</v>
      </c>
      <c r="Y101"/>
      <c r="AA101" s="8"/>
    </row>
    <row r="102" spans="2:27" hidden="1" x14ac:dyDescent="0.15">
      <c r="B102" s="13">
        <v>96</v>
      </c>
      <c r="C102" s="13"/>
      <c r="D102" s="13"/>
      <c r="E102" s="13"/>
      <c r="F102" s="24"/>
      <c r="G102" s="13"/>
      <c r="H102" s="13"/>
      <c r="I102" s="13"/>
      <c r="J102" s="13"/>
      <c r="K102" s="13"/>
      <c r="L102" s="13"/>
      <c r="M102" s="13">
        <f>table1[[#This Row],[単価（円）]]*table1[[#This Row],[数量]]</f>
        <v>0</v>
      </c>
      <c r="N102" s="13">
        <f>table1[[#This Row],[事業費（円）
税抜]]*1.1</f>
        <v>0</v>
      </c>
      <c r="O102" s="13"/>
      <c r="P102" s="1"/>
      <c r="Q102" s="1">
        <f>table1[[#This Row],[要望者
（取組主体）名]]</f>
        <v>0</v>
      </c>
      <c r="R102" s="5">
        <f>IF(COUNTIF($D$5:D102,D102)&gt;=2,"",SUMIF($D:$D,D102,$E:$E))</f>
        <v>0</v>
      </c>
      <c r="S102" s="2">
        <f>IF(COUNTIF($D$5:D102,D102)&gt;=2,"",SUMIF($D:$D,D102,$M:$M))</f>
        <v>0</v>
      </c>
      <c r="T102" s="2">
        <f>IFERROR(ROUNDDOWN(table1[[#This Row],[申請者別合計（円）]]*1.1,0),"")</f>
        <v>0</v>
      </c>
      <c r="U102" s="2">
        <f>IFERROR(ROUNDDOWN(table1[[#This Row],[申請者別合計（円）]]*0.5,-3),"")</f>
        <v>0</v>
      </c>
      <c r="V102" s="1"/>
      <c r="W102" s="4">
        <f>IFERROR(table1[[#This Row],[申請者別合計（円）]]-table1[[#This Row],[県補助]]+table1[[#This Row],[市町村費]],"")</f>
        <v>0</v>
      </c>
      <c r="Y102"/>
      <c r="AA102" s="8"/>
    </row>
    <row r="103" spans="2:27" hidden="1" x14ac:dyDescent="0.15">
      <c r="B103" s="12">
        <v>97</v>
      </c>
      <c r="C103" s="13"/>
      <c r="D103" s="13"/>
      <c r="E103" s="13"/>
      <c r="F103" s="24"/>
      <c r="G103" s="13"/>
      <c r="H103" s="13"/>
      <c r="I103" s="13"/>
      <c r="J103" s="13"/>
      <c r="K103" s="13"/>
      <c r="L103" s="13"/>
      <c r="M103" s="13">
        <f>table1[[#This Row],[単価（円）]]*table1[[#This Row],[数量]]</f>
        <v>0</v>
      </c>
      <c r="N103" s="13">
        <f>table1[[#This Row],[事業費（円）
税抜]]*1.1</f>
        <v>0</v>
      </c>
      <c r="O103" s="13"/>
      <c r="P103" s="1"/>
      <c r="Q103" s="1">
        <f>table1[[#This Row],[要望者
（取組主体）名]]</f>
        <v>0</v>
      </c>
      <c r="R103" s="5">
        <f>IF(COUNTIF($D$5:D103,D103)&gt;=2,"",SUMIF($D:$D,D103,$E:$E))</f>
        <v>0</v>
      </c>
      <c r="S103" s="2">
        <f>IF(COUNTIF($D$5:D103,D103)&gt;=2,"",SUMIF($D:$D,D103,$M:$M))</f>
        <v>0</v>
      </c>
      <c r="T103" s="2">
        <f>IFERROR(ROUNDDOWN(table1[[#This Row],[申請者別合計（円）]]*1.1,0),"")</f>
        <v>0</v>
      </c>
      <c r="U103" s="2">
        <f>IFERROR(ROUNDDOWN(table1[[#This Row],[申請者別合計（円）]]*0.5,-3),"")</f>
        <v>0</v>
      </c>
      <c r="V103" s="1"/>
      <c r="W103" s="4">
        <f>IFERROR(table1[[#This Row],[申請者別合計（円）]]-table1[[#This Row],[県補助]]+table1[[#This Row],[市町村費]],"")</f>
        <v>0</v>
      </c>
      <c r="Y103"/>
      <c r="AA103" s="8"/>
    </row>
    <row r="104" spans="2:27" hidden="1" x14ac:dyDescent="0.15">
      <c r="B104" s="13">
        <v>98</v>
      </c>
      <c r="C104" s="13"/>
      <c r="D104" s="13"/>
      <c r="E104" s="13"/>
      <c r="F104" s="24"/>
      <c r="G104" s="13"/>
      <c r="H104" s="13"/>
      <c r="I104" s="13"/>
      <c r="J104" s="13"/>
      <c r="K104" s="13"/>
      <c r="L104" s="13"/>
      <c r="M104" s="13">
        <f>table1[[#This Row],[単価（円）]]*table1[[#This Row],[数量]]</f>
        <v>0</v>
      </c>
      <c r="N104" s="13">
        <f>table1[[#This Row],[事業費（円）
税抜]]*1.1</f>
        <v>0</v>
      </c>
      <c r="O104" s="13"/>
      <c r="P104" s="1"/>
      <c r="Q104" s="1">
        <f>table1[[#This Row],[要望者
（取組主体）名]]</f>
        <v>0</v>
      </c>
      <c r="R104" s="5">
        <f>IF(COUNTIF($D$5:D104,D104)&gt;=2,"",SUMIF($D:$D,D104,$E:$E))</f>
        <v>0</v>
      </c>
      <c r="S104" s="2">
        <f>IF(COUNTIF($D$5:D104,D104)&gt;=2,"",SUMIF($D:$D,D104,$M:$M))</f>
        <v>0</v>
      </c>
      <c r="T104" s="2">
        <f>IFERROR(ROUNDDOWN(table1[[#This Row],[申請者別合計（円）]]*1.1,0),"")</f>
        <v>0</v>
      </c>
      <c r="U104" s="2">
        <f>IFERROR(ROUNDDOWN(table1[[#This Row],[申請者別合計（円）]]*0.5,-3),"")</f>
        <v>0</v>
      </c>
      <c r="V104" s="1"/>
      <c r="W104" s="4">
        <f>IFERROR(table1[[#This Row],[申請者別合計（円）]]-table1[[#This Row],[県補助]]+table1[[#This Row],[市町村費]],"")</f>
        <v>0</v>
      </c>
      <c r="Y104"/>
      <c r="AA104" s="8"/>
    </row>
    <row r="105" spans="2:27" hidden="1" x14ac:dyDescent="0.15">
      <c r="B105" s="12">
        <v>99</v>
      </c>
      <c r="C105" s="13"/>
      <c r="D105" s="13"/>
      <c r="E105" s="13"/>
      <c r="F105" s="24"/>
      <c r="G105" s="13"/>
      <c r="H105" s="13"/>
      <c r="I105" s="13"/>
      <c r="J105" s="13"/>
      <c r="K105" s="13"/>
      <c r="L105" s="13"/>
      <c r="M105" s="13">
        <f>table1[[#This Row],[単価（円）]]*table1[[#This Row],[数量]]</f>
        <v>0</v>
      </c>
      <c r="N105" s="13">
        <f>table1[[#This Row],[事業費（円）
税抜]]*1.1</f>
        <v>0</v>
      </c>
      <c r="O105" s="13"/>
      <c r="P105" s="1"/>
      <c r="Q105" s="1">
        <f>table1[[#This Row],[要望者
（取組主体）名]]</f>
        <v>0</v>
      </c>
      <c r="R105" s="5">
        <f>IF(COUNTIF($D$5:D105,D105)&gt;=2,"",SUMIF($D:$D,D105,$E:$E))</f>
        <v>0</v>
      </c>
      <c r="S105" s="2">
        <f>IF(COUNTIF($D$5:D105,D105)&gt;=2,"",SUMIF($D:$D,D105,$M:$M))</f>
        <v>0</v>
      </c>
      <c r="T105" s="2">
        <f>IFERROR(ROUNDDOWN(table1[[#This Row],[申請者別合計（円）]]*1.1,0),"")</f>
        <v>0</v>
      </c>
      <c r="U105" s="2">
        <f>IFERROR(ROUNDDOWN(table1[[#This Row],[申請者別合計（円）]]*0.5,-3),"")</f>
        <v>0</v>
      </c>
      <c r="V105" s="1"/>
      <c r="W105" s="4">
        <f>IFERROR(table1[[#This Row],[申請者別合計（円）]]-table1[[#This Row],[県補助]]+table1[[#This Row],[市町村費]],"")</f>
        <v>0</v>
      </c>
      <c r="Y105"/>
      <c r="AA105" s="8"/>
    </row>
    <row r="106" spans="2:27" hidden="1" x14ac:dyDescent="0.15">
      <c r="B106" s="13">
        <v>100</v>
      </c>
      <c r="C106" s="13"/>
      <c r="D106" s="13"/>
      <c r="E106" s="13"/>
      <c r="F106" s="24"/>
      <c r="G106" s="13"/>
      <c r="H106" s="13"/>
      <c r="I106" s="13"/>
      <c r="J106" s="13"/>
      <c r="K106" s="13"/>
      <c r="L106" s="13"/>
      <c r="M106" s="13">
        <f>table1[[#This Row],[単価（円）]]*table1[[#This Row],[数量]]</f>
        <v>0</v>
      </c>
      <c r="N106" s="13">
        <f>table1[[#This Row],[事業費（円）
税抜]]*1.1</f>
        <v>0</v>
      </c>
      <c r="O106" s="13"/>
      <c r="P106" s="1"/>
      <c r="Q106" s="1">
        <f>table1[[#This Row],[要望者
（取組主体）名]]</f>
        <v>0</v>
      </c>
      <c r="R106" s="5">
        <f>IF(COUNTIF($D$5:D106,D106)&gt;=2,"",SUMIF($D:$D,D106,$E:$E))</f>
        <v>0</v>
      </c>
      <c r="S106" s="2">
        <f>IF(COUNTIF($D$5:D106,D106)&gt;=2,"",SUMIF($D:$D,D106,$M:$M))</f>
        <v>0</v>
      </c>
      <c r="T106" s="2">
        <f>IFERROR(ROUNDDOWN(table1[[#This Row],[申請者別合計（円）]]*1.1,0),"")</f>
        <v>0</v>
      </c>
      <c r="U106" s="2">
        <f>IFERROR(ROUNDDOWN(table1[[#This Row],[申請者別合計（円）]]*0.5,-3),"")</f>
        <v>0</v>
      </c>
      <c r="V106" s="1"/>
      <c r="W106" s="4">
        <f>IFERROR(table1[[#This Row],[申請者別合計（円）]]-table1[[#This Row],[県補助]]+table1[[#This Row],[市町村費]],"")</f>
        <v>0</v>
      </c>
      <c r="Y106"/>
      <c r="AA106" s="8"/>
    </row>
    <row r="107" spans="2:27" hidden="1" x14ac:dyDescent="0.15">
      <c r="B107" s="12">
        <v>101</v>
      </c>
      <c r="C107" s="13"/>
      <c r="D107" s="13"/>
      <c r="E107" s="13"/>
      <c r="F107" s="24"/>
      <c r="G107" s="13"/>
      <c r="H107" s="13"/>
      <c r="I107" s="13"/>
      <c r="J107" s="13"/>
      <c r="K107" s="13"/>
      <c r="L107" s="13"/>
      <c r="M107" s="13">
        <f>table1[[#This Row],[単価（円）]]*table1[[#This Row],[数量]]</f>
        <v>0</v>
      </c>
      <c r="N107" s="13">
        <f>table1[[#This Row],[事業費（円）
税抜]]*1.1</f>
        <v>0</v>
      </c>
      <c r="O107" s="13"/>
      <c r="P107" s="1"/>
      <c r="Q107" s="1">
        <f>table1[[#This Row],[要望者
（取組主体）名]]</f>
        <v>0</v>
      </c>
      <c r="R107" s="5">
        <f>IF(COUNTIF($D$5:D107,D107)&gt;=2,"",SUMIF($D:$D,D107,$E:$E))</f>
        <v>0</v>
      </c>
      <c r="S107" s="2">
        <f>IF(COUNTIF($D$5:D107,D107)&gt;=2,"",SUMIF($D:$D,D107,$M:$M))</f>
        <v>0</v>
      </c>
      <c r="T107" s="2">
        <f>IFERROR(ROUNDDOWN(table1[[#This Row],[申請者別合計（円）]]*1.1,0),"")</f>
        <v>0</v>
      </c>
      <c r="U107" s="2">
        <f>IFERROR(ROUNDDOWN(table1[[#This Row],[申請者別合計（円）]]*0.5,-3),"")</f>
        <v>0</v>
      </c>
      <c r="V107" s="1"/>
      <c r="W107" s="4">
        <f>IFERROR(table1[[#This Row],[申請者別合計（円）]]-table1[[#This Row],[県補助]]+table1[[#This Row],[市町村費]],"")</f>
        <v>0</v>
      </c>
      <c r="Y107"/>
      <c r="AA107" s="8"/>
    </row>
    <row r="108" spans="2:27" hidden="1" x14ac:dyDescent="0.15">
      <c r="B108" s="13">
        <v>102</v>
      </c>
      <c r="C108" s="13"/>
      <c r="D108" s="13"/>
      <c r="E108" s="13"/>
      <c r="F108" s="24"/>
      <c r="G108" s="13"/>
      <c r="H108" s="13"/>
      <c r="I108" s="13"/>
      <c r="J108" s="13"/>
      <c r="K108" s="13"/>
      <c r="L108" s="13"/>
      <c r="M108" s="13">
        <f>table1[[#This Row],[単価（円）]]*table1[[#This Row],[数量]]</f>
        <v>0</v>
      </c>
      <c r="N108" s="13">
        <f>table1[[#This Row],[事業費（円）
税抜]]*1.1</f>
        <v>0</v>
      </c>
      <c r="O108" s="13"/>
      <c r="P108" s="1"/>
      <c r="Q108" s="1">
        <f>table1[[#This Row],[要望者
（取組主体）名]]</f>
        <v>0</v>
      </c>
      <c r="R108" s="5">
        <f>IF(COUNTIF($D$5:D108,D108)&gt;=2,"",SUMIF($D:$D,D108,$E:$E))</f>
        <v>0</v>
      </c>
      <c r="S108" s="2">
        <f>IF(COUNTIF($D$5:D108,D108)&gt;=2,"",SUMIF($D:$D,D108,$M:$M))</f>
        <v>0</v>
      </c>
      <c r="T108" s="2">
        <f>IFERROR(ROUNDDOWN(table1[[#This Row],[申請者別合計（円）]]*1.1,0),"")</f>
        <v>0</v>
      </c>
      <c r="U108" s="2">
        <f>IFERROR(ROUNDDOWN(table1[[#This Row],[申請者別合計（円）]]*0.5,-3),"")</f>
        <v>0</v>
      </c>
      <c r="V108" s="1"/>
      <c r="W108" s="4">
        <f>IFERROR(table1[[#This Row],[申請者別合計（円）]]-table1[[#This Row],[県補助]]+table1[[#This Row],[市町村費]],"")</f>
        <v>0</v>
      </c>
      <c r="Y108"/>
      <c r="AA108" s="8"/>
    </row>
    <row r="109" spans="2:27" hidden="1" x14ac:dyDescent="0.15">
      <c r="B109" s="12">
        <v>103</v>
      </c>
      <c r="C109" s="13"/>
      <c r="D109" s="13"/>
      <c r="E109" s="13"/>
      <c r="F109" s="24"/>
      <c r="G109" s="13"/>
      <c r="H109" s="13"/>
      <c r="I109" s="13"/>
      <c r="J109" s="13"/>
      <c r="K109" s="13"/>
      <c r="L109" s="13"/>
      <c r="M109" s="13">
        <f>table1[[#This Row],[単価（円）]]*table1[[#This Row],[数量]]</f>
        <v>0</v>
      </c>
      <c r="N109" s="13">
        <f>table1[[#This Row],[事業費（円）
税抜]]*1.1</f>
        <v>0</v>
      </c>
      <c r="O109" s="13"/>
      <c r="P109" s="1"/>
      <c r="Q109" s="1">
        <f>table1[[#This Row],[要望者
（取組主体）名]]</f>
        <v>0</v>
      </c>
      <c r="R109" s="5">
        <f>IF(COUNTIF($D$5:D109,D109)&gt;=2,"",SUMIF($D:$D,D109,$E:$E))</f>
        <v>0</v>
      </c>
      <c r="S109" s="2">
        <f>IF(COUNTIF($D$5:D109,D109)&gt;=2,"",SUMIF($D:$D,D109,$M:$M))</f>
        <v>0</v>
      </c>
      <c r="T109" s="2">
        <f>IFERROR(ROUNDDOWN(table1[[#This Row],[申請者別合計（円）]]*1.1,0),"")</f>
        <v>0</v>
      </c>
      <c r="U109" s="2">
        <f>IFERROR(ROUNDDOWN(table1[[#This Row],[申請者別合計（円）]]*0.5,-3),"")</f>
        <v>0</v>
      </c>
      <c r="V109" s="1"/>
      <c r="W109" s="4">
        <f>IFERROR(table1[[#This Row],[申請者別合計（円）]]-table1[[#This Row],[県補助]]+table1[[#This Row],[市町村費]],"")</f>
        <v>0</v>
      </c>
      <c r="Y109"/>
      <c r="AA109" s="8"/>
    </row>
    <row r="110" spans="2:27" hidden="1" x14ac:dyDescent="0.15">
      <c r="B110" s="13">
        <v>104</v>
      </c>
      <c r="C110" s="13"/>
      <c r="D110" s="13"/>
      <c r="E110" s="13"/>
      <c r="F110" s="24"/>
      <c r="G110" s="13"/>
      <c r="H110" s="13"/>
      <c r="I110" s="13"/>
      <c r="J110" s="13"/>
      <c r="K110" s="13"/>
      <c r="L110" s="13"/>
      <c r="M110" s="13">
        <f>table1[[#This Row],[単価（円）]]*table1[[#This Row],[数量]]</f>
        <v>0</v>
      </c>
      <c r="N110" s="13">
        <f>table1[[#This Row],[事業費（円）
税抜]]*1.1</f>
        <v>0</v>
      </c>
      <c r="O110" s="13"/>
      <c r="P110" s="1"/>
      <c r="Q110" s="1">
        <f>table1[[#This Row],[要望者
（取組主体）名]]</f>
        <v>0</v>
      </c>
      <c r="R110" s="5">
        <f>IF(COUNTIF($D$5:D110,D110)&gt;=2,"",SUMIF($D:$D,D110,$E:$E))</f>
        <v>0</v>
      </c>
      <c r="S110" s="2">
        <f>IF(COUNTIF($D$5:D110,D110)&gt;=2,"",SUMIF($D:$D,D110,$M:$M))</f>
        <v>0</v>
      </c>
      <c r="T110" s="2">
        <f>IFERROR(ROUNDDOWN(table1[[#This Row],[申請者別合計（円）]]*1.1,0),"")</f>
        <v>0</v>
      </c>
      <c r="U110" s="2">
        <f>IFERROR(ROUNDDOWN(table1[[#This Row],[申請者別合計（円）]]*0.5,-3),"")</f>
        <v>0</v>
      </c>
      <c r="V110" s="1"/>
      <c r="W110" s="4">
        <f>IFERROR(table1[[#This Row],[申請者別合計（円）]]-table1[[#This Row],[県補助]]+table1[[#This Row],[市町村費]],"")</f>
        <v>0</v>
      </c>
      <c r="Y110"/>
      <c r="AA110" s="8"/>
    </row>
    <row r="111" spans="2:27" hidden="1" x14ac:dyDescent="0.15">
      <c r="B111" s="12">
        <v>105</v>
      </c>
      <c r="C111" s="13"/>
      <c r="D111" s="13"/>
      <c r="E111" s="13"/>
      <c r="F111" s="24"/>
      <c r="G111" s="13"/>
      <c r="H111" s="13"/>
      <c r="I111" s="13"/>
      <c r="J111" s="13"/>
      <c r="K111" s="13"/>
      <c r="L111" s="13"/>
      <c r="M111" s="13">
        <f>table1[[#This Row],[単価（円）]]*table1[[#This Row],[数量]]</f>
        <v>0</v>
      </c>
      <c r="N111" s="13">
        <f>table1[[#This Row],[事業費（円）
税抜]]*1.1</f>
        <v>0</v>
      </c>
      <c r="O111" s="13"/>
      <c r="P111" s="1"/>
      <c r="Q111" s="1">
        <f>table1[[#This Row],[要望者
（取組主体）名]]</f>
        <v>0</v>
      </c>
      <c r="R111" s="5">
        <f>IF(COUNTIF($D$5:D111,D111)&gt;=2,"",SUMIF($D:$D,D111,$E:$E))</f>
        <v>0</v>
      </c>
      <c r="S111" s="2">
        <f>IF(COUNTIF($D$5:D111,D111)&gt;=2,"",SUMIF($D:$D,D111,$M:$M))</f>
        <v>0</v>
      </c>
      <c r="T111" s="2">
        <f>IFERROR(ROUNDDOWN(table1[[#This Row],[申請者別合計（円）]]*1.1,0),"")</f>
        <v>0</v>
      </c>
      <c r="U111" s="2">
        <f>IFERROR(ROUNDDOWN(table1[[#This Row],[申請者別合計（円）]]*0.5,-3),"")</f>
        <v>0</v>
      </c>
      <c r="V111" s="1"/>
      <c r="W111" s="4">
        <f>IFERROR(table1[[#This Row],[申請者別合計（円）]]-table1[[#This Row],[県補助]]+table1[[#This Row],[市町村費]],"")</f>
        <v>0</v>
      </c>
      <c r="Y111"/>
      <c r="AA111" s="8"/>
    </row>
    <row r="112" spans="2:27" hidden="1" x14ac:dyDescent="0.15">
      <c r="B112" s="13">
        <v>106</v>
      </c>
      <c r="C112" s="13"/>
      <c r="D112" s="13"/>
      <c r="E112" s="13"/>
      <c r="F112" s="24"/>
      <c r="G112" s="13"/>
      <c r="H112" s="13"/>
      <c r="I112" s="13"/>
      <c r="J112" s="13"/>
      <c r="K112" s="13"/>
      <c r="L112" s="13"/>
      <c r="M112" s="13">
        <f>table1[[#This Row],[単価（円）]]*table1[[#This Row],[数量]]</f>
        <v>0</v>
      </c>
      <c r="N112" s="13">
        <f>table1[[#This Row],[事業費（円）
税抜]]*1.1</f>
        <v>0</v>
      </c>
      <c r="O112" s="13"/>
      <c r="P112" s="1"/>
      <c r="Q112" s="1">
        <f>table1[[#This Row],[要望者
（取組主体）名]]</f>
        <v>0</v>
      </c>
      <c r="R112" s="5">
        <f>IF(COUNTIF($D$5:D112,D112)&gt;=2,"",SUMIF($D:$D,D112,$E:$E))</f>
        <v>0</v>
      </c>
      <c r="S112" s="2">
        <f>IF(COUNTIF($D$5:D112,D112)&gt;=2,"",SUMIF($D:$D,D112,$M:$M))</f>
        <v>0</v>
      </c>
      <c r="T112" s="2">
        <f>IFERROR(ROUNDDOWN(table1[[#This Row],[申請者別合計（円）]]*1.1,0),"")</f>
        <v>0</v>
      </c>
      <c r="U112" s="2">
        <f>IFERROR(ROUNDDOWN(table1[[#This Row],[申請者別合計（円）]]*0.5,-3),"")</f>
        <v>0</v>
      </c>
      <c r="V112" s="1"/>
      <c r="W112" s="4">
        <f>IFERROR(table1[[#This Row],[申請者別合計（円）]]-table1[[#This Row],[県補助]]+table1[[#This Row],[市町村費]],"")</f>
        <v>0</v>
      </c>
      <c r="Y112"/>
      <c r="AA112" s="8"/>
    </row>
    <row r="113" spans="2:27" x14ac:dyDescent="0.15">
      <c r="B113" s="1"/>
      <c r="C113" s="1"/>
      <c r="D113" s="4">
        <f>SUBTOTAL(103,table1[要望者
（取組主体）名])</f>
        <v>2</v>
      </c>
      <c r="E113" s="4">
        <f>SUBTOTAL(109,table1[ハウス
面積
（a）])</f>
        <v>36</v>
      </c>
      <c r="F113" s="1"/>
      <c r="G113" s="1"/>
      <c r="H113" s="1"/>
      <c r="I113" s="1"/>
      <c r="J113" s="1"/>
      <c r="K113" s="1"/>
      <c r="L113" s="1"/>
      <c r="M113" s="4">
        <f>SUBTOTAL(109,table1[事業費（円）
税抜])</f>
        <v>15000000</v>
      </c>
      <c r="N113" s="4">
        <f>SUBTOTAL(109,table1[事業費（円）
税込])</f>
        <v>16500000</v>
      </c>
      <c r="O113" s="4"/>
      <c r="P113" s="1"/>
      <c r="Q113" s="4"/>
      <c r="R113" s="4">
        <f>SUBTOTAL(109,table1[申請者面積合計（a）])</f>
        <v>36</v>
      </c>
      <c r="S113" s="4">
        <f>SUBTOTAL(109,table1[申請者別合計（円）])</f>
        <v>15000000</v>
      </c>
      <c r="T113" s="4">
        <f>SUBTOTAL(109,table1[税込み])</f>
        <v>16500000</v>
      </c>
      <c r="U113" s="4">
        <f>SUBTOTAL(109,table1[県補助])</f>
        <v>7500000</v>
      </c>
      <c r="V113" s="4">
        <f>SUBTOTAL(109,table1[市町村費])</f>
        <v>0</v>
      </c>
      <c r="W113" s="4">
        <f>SUBTOTAL(109,table1[その他])</f>
        <v>7500000</v>
      </c>
      <c r="Y113"/>
      <c r="AA113" s="8"/>
    </row>
    <row r="114" spans="2:27" x14ac:dyDescent="0.15">
      <c r="B114" s="27" t="s">
        <v>118</v>
      </c>
      <c r="Q114" s="1"/>
    </row>
    <row r="115" spans="2:27" x14ac:dyDescent="0.15">
      <c r="B115" t="s">
        <v>114</v>
      </c>
    </row>
  </sheetData>
  <phoneticPr fontId="3"/>
  <dataValidations count="3">
    <dataValidation type="list" allowBlank="1" showInputMessage="1" showErrorMessage="1" sqref="H5:H112" xr:uid="{8677BE90-C1DD-4DA9-AC3E-66046542938F}">
      <formula1>$AA$27:$AA$30</formula1>
    </dataValidation>
    <dataValidation type="list" allowBlank="1" showInputMessage="1" showErrorMessage="1" sqref="I5:I112" xr:uid="{B86C5280-7532-4293-97C3-13EEF6306D6C}">
      <formula1>$AA$33:$AA$35</formula1>
    </dataValidation>
    <dataValidation type="list" allowBlank="1" showInputMessage="1" showErrorMessage="1" sqref="O5:O112" xr:uid="{B248090E-DAD5-4924-950E-71FC83C6AF3F}">
      <formula1>$AA$37:$AA$39</formula1>
    </dataValidation>
  </dataValidations>
  <pageMargins left="0.75" right="0.75" top="1" bottom="1" header="0.5" footer="0.5"/>
  <pageSetup paperSize="9" scale="79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Z114"/>
  <sheetViews>
    <sheetView view="pageBreakPreview" zoomScaleNormal="100" zoomScaleSheetLayoutView="100" workbookViewId="0">
      <pane ySplit="3" topLeftCell="A4" activePane="bottomLeft" state="frozen"/>
      <selection activeCell="E25" sqref="E25"/>
      <selection pane="bottomLeft" activeCell="F6" sqref="F6"/>
    </sheetView>
  </sheetViews>
  <sheetFormatPr defaultRowHeight="13.5" x14ac:dyDescent="0.15"/>
  <cols>
    <col min="2" max="2" width="7.125" customWidth="1"/>
    <col min="3" max="3" width="11.75" customWidth="1"/>
    <col min="4" max="4" width="15.25" style="8" customWidth="1"/>
    <col min="5" max="5" width="8.75" style="8" customWidth="1"/>
    <col min="6" max="6" width="7.75" style="8" customWidth="1"/>
    <col min="7" max="7" width="17" customWidth="1"/>
    <col min="8" max="8" width="11.5" customWidth="1"/>
    <col min="9" max="9" width="12" customWidth="1"/>
    <col min="10" max="10" width="17.875" customWidth="1"/>
    <col min="11" max="11" width="13.5" customWidth="1"/>
    <col min="12" max="12" width="9.625" customWidth="1"/>
    <col min="13" max="14" width="14.125" customWidth="1"/>
    <col min="15" max="16" width="10.25" customWidth="1"/>
    <col min="17" max="17" width="9.375" style="8" bestFit="1" customWidth="1"/>
    <col min="18" max="19" width="10.5" bestFit="1" customWidth="1"/>
    <col min="20" max="20" width="9.125" bestFit="1" customWidth="1"/>
    <col min="22" max="22" width="9.125" bestFit="1" customWidth="1"/>
    <col min="23" max="23" width="10.375" customWidth="1"/>
    <col min="24" max="24" width="9.375" style="8" bestFit="1" customWidth="1"/>
    <col min="25" max="25" width="10.75" bestFit="1" customWidth="1"/>
    <col min="26" max="26" width="9.125" bestFit="1" customWidth="1"/>
  </cols>
  <sheetData>
    <row r="1" spans="2:26" x14ac:dyDescent="0.15">
      <c r="B1" s="21" t="s">
        <v>53</v>
      </c>
      <c r="P1" s="8" t="s">
        <v>123</v>
      </c>
    </row>
    <row r="3" spans="2:26" x14ac:dyDescent="0.15">
      <c r="B3" s="27" t="s">
        <v>107</v>
      </c>
      <c r="M3" t="s">
        <v>89</v>
      </c>
      <c r="N3" t="s">
        <v>89</v>
      </c>
      <c r="P3" t="s">
        <v>44</v>
      </c>
      <c r="R3" t="s">
        <v>67</v>
      </c>
    </row>
    <row r="4" spans="2:26" ht="40.5" x14ac:dyDescent="0.15">
      <c r="B4" s="3" t="s">
        <v>39</v>
      </c>
      <c r="C4" s="15" t="s">
        <v>6</v>
      </c>
      <c r="D4" s="15" t="s">
        <v>48</v>
      </c>
      <c r="E4" s="15" t="s">
        <v>59</v>
      </c>
      <c r="F4" s="15" t="s">
        <v>52</v>
      </c>
      <c r="G4" s="15" t="s">
        <v>109</v>
      </c>
      <c r="H4" s="15" t="s">
        <v>18</v>
      </c>
      <c r="I4" s="15" t="s">
        <v>35</v>
      </c>
      <c r="J4" s="6" t="s">
        <v>66</v>
      </c>
      <c r="K4" s="15" t="s">
        <v>73</v>
      </c>
      <c r="L4" s="15" t="s">
        <v>72</v>
      </c>
      <c r="M4" s="6" t="s">
        <v>45</v>
      </c>
      <c r="N4" s="6" t="s">
        <v>47</v>
      </c>
      <c r="O4" s="6" t="s">
        <v>4</v>
      </c>
      <c r="P4" s="19" t="s">
        <v>120</v>
      </c>
      <c r="Q4" s="17" t="s">
        <v>34</v>
      </c>
      <c r="R4" s="6" t="s">
        <v>5</v>
      </c>
      <c r="S4" s="6" t="s">
        <v>33</v>
      </c>
      <c r="T4" s="10" t="s">
        <v>0</v>
      </c>
      <c r="U4" s="7" t="s">
        <v>2</v>
      </c>
      <c r="V4" s="7" t="s">
        <v>1</v>
      </c>
      <c r="X4"/>
      <c r="Y4" s="9"/>
      <c r="Z4" s="11"/>
    </row>
    <row r="5" spans="2:26" x14ac:dyDescent="0.15">
      <c r="B5" s="12" t="s">
        <v>84</v>
      </c>
      <c r="C5" s="12" t="s">
        <v>54</v>
      </c>
      <c r="D5" s="12" t="s">
        <v>55</v>
      </c>
      <c r="E5" s="13">
        <v>16</v>
      </c>
      <c r="F5" s="13" t="s">
        <v>56</v>
      </c>
      <c r="G5" s="13" t="s">
        <v>74</v>
      </c>
      <c r="H5" s="13" t="s">
        <v>17</v>
      </c>
      <c r="I5" s="13"/>
      <c r="J5" s="13" t="s">
        <v>75</v>
      </c>
      <c r="K5" s="13">
        <v>800000</v>
      </c>
      <c r="L5" s="13">
        <v>1</v>
      </c>
      <c r="M5" s="13">
        <f>table13[[#This Row],[単価（円）]]*table13[[#This Row],[数量]]</f>
        <v>800000</v>
      </c>
      <c r="N5" s="13">
        <f>table13[[#This Row],[事業費（円）
税抜]]*1.1</f>
        <v>880000.00000000012</v>
      </c>
      <c r="O5" s="1"/>
      <c r="P5" s="1" t="str">
        <f>table13[[#This Row],[要望者
（取組主体）名]]</f>
        <v>宮崎　A</v>
      </c>
      <c r="Q5" s="5">
        <f>IF(COUNTIF($D$5:D5,D5)&gt;=2,"",SUMIF($D:$D,D5,$E:$E))</f>
        <v>16</v>
      </c>
      <c r="R5" s="2">
        <f>IF(COUNTIF($D$5:D5,D5)&gt;=2,"",SUMIF($D:$D,D5,$M:$M))</f>
        <v>800000</v>
      </c>
      <c r="S5" s="2">
        <f>IFERROR(ROUNDDOWN(table13[[#This Row],[申請者別合計（円）]]*1.1,0),"")</f>
        <v>880000</v>
      </c>
      <c r="T5" s="2">
        <f>IFERROR(ROUNDDOWN(table13[[#This Row],[申請者別合計（円）]]*0.5,-3),"")</f>
        <v>400000</v>
      </c>
      <c r="U5" s="1"/>
      <c r="V5" s="4">
        <f>IFERROR(table13[[#This Row],[申請者別合計（円）]]-table13[[#This Row],[県補助]]+table13[[#This Row],[市町村費]],"")</f>
        <v>400000</v>
      </c>
      <c r="X5"/>
      <c r="Z5" s="8"/>
    </row>
    <row r="6" spans="2:26" x14ac:dyDescent="0.15">
      <c r="B6" s="12" t="s">
        <v>85</v>
      </c>
      <c r="C6" s="12" t="s">
        <v>86</v>
      </c>
      <c r="D6" s="12" t="s">
        <v>68</v>
      </c>
      <c r="E6" s="13">
        <v>18</v>
      </c>
      <c r="F6" s="13" t="s">
        <v>60</v>
      </c>
      <c r="G6" s="13" t="s">
        <v>110</v>
      </c>
      <c r="H6" s="13" t="s">
        <v>16</v>
      </c>
      <c r="I6" s="13">
        <v>10</v>
      </c>
      <c r="J6" s="13" t="s">
        <v>108</v>
      </c>
      <c r="K6" s="13">
        <v>900000</v>
      </c>
      <c r="L6" s="13">
        <v>1</v>
      </c>
      <c r="M6" s="13">
        <f>table13[[#This Row],[単価（円）]]*table13[[#This Row],[数量]]</f>
        <v>900000</v>
      </c>
      <c r="N6" s="13">
        <f>table13[[#This Row],[事業費（円）
税抜]]*1.1</f>
        <v>990000.00000000012</v>
      </c>
      <c r="O6" s="1"/>
      <c r="P6" s="1" t="str">
        <f>table13[[#This Row],[要望者
（取組主体）名]]</f>
        <v>宮崎　B</v>
      </c>
      <c r="Q6" s="5">
        <f>IF(COUNTIF($D$5:D6,D6)&gt;=2,"",SUMIF($D:$D,D6,$E:$E))</f>
        <v>18</v>
      </c>
      <c r="R6" s="2">
        <f>IF(COUNTIF($D$5:D6,D6)&gt;=2,"",SUMIF($D:$D,D6,$M:$M))</f>
        <v>900000</v>
      </c>
      <c r="S6" s="2">
        <f>IFERROR(ROUNDDOWN(table13[[#This Row],[申請者別合計（円）]]*1.1,0),"")</f>
        <v>990000</v>
      </c>
      <c r="T6" s="2">
        <f>IFERROR(ROUNDDOWN(table13[[#This Row],[申請者別合計（円）]]*0.5,-3),"")</f>
        <v>450000</v>
      </c>
      <c r="U6" s="1"/>
      <c r="V6" s="4">
        <f>IFERROR(table13[[#This Row],[申請者別合計（円）]]-table13[[#This Row],[県補助]]+table13[[#This Row],[市町村費]],"")</f>
        <v>450000</v>
      </c>
      <c r="X6"/>
      <c r="Z6" s="8"/>
    </row>
    <row r="7" spans="2:26" x14ac:dyDescent="0.15">
      <c r="B7" s="12">
        <v>1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>
        <f>table13[[#This Row],[単価（円）]]*table13[[#This Row],[数量]]</f>
        <v>0</v>
      </c>
      <c r="N7" s="13">
        <f>table13[[#This Row],[事業費（円）
税抜]]*1.1</f>
        <v>0</v>
      </c>
      <c r="O7" s="1"/>
      <c r="P7" s="1">
        <f>table13[[#This Row],[要望者
（取組主体）名]]</f>
        <v>0</v>
      </c>
      <c r="Q7" s="5">
        <f>IF(COUNTIF($D$5:D7,D7)&gt;=2,"",SUMIF($D:$D,D7,$E:$E))</f>
        <v>0</v>
      </c>
      <c r="R7" s="2">
        <f>IF(COUNTIF($D$5:D7,D7)&gt;=2,"",SUMIF($D:$D,D7,$M:$M))</f>
        <v>0</v>
      </c>
      <c r="S7" s="2">
        <f>IFERROR(ROUNDDOWN(table13[[#This Row],[申請者別合計（円）]]*1.1,0),"")</f>
        <v>0</v>
      </c>
      <c r="T7" s="2">
        <f>IFERROR(ROUNDDOWN(table13[[#This Row],[申請者別合計（円）]]*0.5,-3),"")</f>
        <v>0</v>
      </c>
      <c r="U7" s="1"/>
      <c r="V7" s="4">
        <f>IFERROR(table13[[#This Row],[申請者別合計（円）]]-table13[[#This Row],[県補助]]+table13[[#This Row],[市町村費]],"")</f>
        <v>0</v>
      </c>
      <c r="X7"/>
      <c r="Z7" s="8"/>
    </row>
    <row r="8" spans="2:26" x14ac:dyDescent="0.15">
      <c r="B8" s="13">
        <v>2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>
        <f>table13[[#This Row],[単価（円）]]*table13[[#This Row],[数量]]</f>
        <v>0</v>
      </c>
      <c r="N8" s="13">
        <f>table13[[#This Row],[事業費（円）
税抜]]*1.1</f>
        <v>0</v>
      </c>
      <c r="O8" s="1"/>
      <c r="P8" s="1">
        <f>table13[[#This Row],[要望者
（取組主体）名]]</f>
        <v>0</v>
      </c>
      <c r="Q8" s="5">
        <f>IF(COUNTIF($D$5:D8,D8)&gt;=2,"",SUMIF($D:$D,D8,$E:$E))</f>
        <v>0</v>
      </c>
      <c r="R8" s="2">
        <f>IF(COUNTIF($D$5:D8,D8)&gt;=2,"",SUMIF($D:$D,D8,$M:$M))</f>
        <v>0</v>
      </c>
      <c r="S8" s="2">
        <f>IFERROR(ROUNDDOWN(table13[[#This Row],[申請者別合計（円）]]*1.1,0),"")</f>
        <v>0</v>
      </c>
      <c r="T8" s="2">
        <f>IFERROR(ROUNDDOWN(table13[[#This Row],[申請者別合計（円）]]*0.5,-3),"")</f>
        <v>0</v>
      </c>
      <c r="U8" s="1"/>
      <c r="V8" s="4">
        <f>IFERROR(table13[[#This Row],[申請者別合計（円）]]-table13[[#This Row],[県補助]]+table13[[#This Row],[市町村費]],"")</f>
        <v>0</v>
      </c>
      <c r="X8"/>
      <c r="Z8" s="8"/>
    </row>
    <row r="9" spans="2:26" ht="15" customHeight="1" x14ac:dyDescent="0.15">
      <c r="B9" s="12">
        <v>3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>
        <f>table13[[#This Row],[単価（円）]]*table13[[#This Row],[数量]]</f>
        <v>0</v>
      </c>
      <c r="N9" s="13">
        <f>table13[[#This Row],[事業費（円）
税抜]]*1.1</f>
        <v>0</v>
      </c>
      <c r="O9" s="1"/>
      <c r="P9" s="1">
        <f>table13[[#This Row],[要望者
（取組主体）名]]</f>
        <v>0</v>
      </c>
      <c r="Q9" s="5">
        <f>IF(COUNTIF($D$5:D9,D9)&gt;=2,"",SUMIF($D:$D,D9,$E:$E))</f>
        <v>0</v>
      </c>
      <c r="R9" s="2">
        <f>IF(COUNTIF($D$5:D9,D9)&gt;=2,"",SUMIF($D:$D,D9,$M:$M))</f>
        <v>0</v>
      </c>
      <c r="S9" s="2">
        <f>IFERROR(ROUNDDOWN(table13[[#This Row],[申請者別合計（円）]]*1.1,0),"")</f>
        <v>0</v>
      </c>
      <c r="T9" s="2">
        <f>IFERROR(ROUNDDOWN(table13[[#This Row],[申請者別合計（円）]]*0.5,-3),"")</f>
        <v>0</v>
      </c>
      <c r="U9" s="1"/>
      <c r="V9" s="4">
        <f>IFERROR(table13[[#This Row],[申請者別合計（円）]]-table13[[#This Row],[県補助]]+table13[[#This Row],[市町村費]],"")</f>
        <v>0</v>
      </c>
      <c r="X9"/>
      <c r="Z9" s="8"/>
    </row>
    <row r="10" spans="2:26" ht="15" customHeight="1" x14ac:dyDescent="0.15">
      <c r="B10" s="13">
        <v>4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>
        <f>table13[[#This Row],[単価（円）]]*table13[[#This Row],[数量]]</f>
        <v>0</v>
      </c>
      <c r="N10" s="13">
        <f>table13[[#This Row],[事業費（円）
税抜]]*1.1</f>
        <v>0</v>
      </c>
      <c r="O10" s="1"/>
      <c r="P10" s="1">
        <f>table13[[#This Row],[要望者
（取組主体）名]]</f>
        <v>0</v>
      </c>
      <c r="Q10" s="5">
        <f>IF(COUNTIF($D$5:D10,D10)&gt;=2,"",SUMIF($D:$D,D10,$E:$E))</f>
        <v>0</v>
      </c>
      <c r="R10" s="2">
        <f>IF(COUNTIF($D$5:D10,D10)&gt;=2,"",SUMIF($D:$D,D10,$M:$M))</f>
        <v>0</v>
      </c>
      <c r="S10" s="2">
        <f>IFERROR(ROUNDDOWN(table13[[#This Row],[申請者別合計（円）]]*1.1,0),"")</f>
        <v>0</v>
      </c>
      <c r="T10" s="2">
        <f>IFERROR(ROUNDDOWN(table13[[#This Row],[申請者別合計（円）]]*0.5,-3),"")</f>
        <v>0</v>
      </c>
      <c r="U10" s="1"/>
      <c r="V10" s="4">
        <f>IFERROR(table13[[#This Row],[申請者別合計（円）]]-table13[[#This Row],[県補助]]+table13[[#This Row],[市町村費]],"")</f>
        <v>0</v>
      </c>
      <c r="X10"/>
      <c r="Z10" s="8"/>
    </row>
    <row r="11" spans="2:26" ht="15" customHeight="1" x14ac:dyDescent="0.15">
      <c r="B11" s="12">
        <v>5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>
        <f>table13[[#This Row],[単価（円）]]*table13[[#This Row],[数量]]</f>
        <v>0</v>
      </c>
      <c r="N11" s="13">
        <f>table13[[#This Row],[事業費（円）
税抜]]*1.1</f>
        <v>0</v>
      </c>
      <c r="O11" s="1"/>
      <c r="P11" s="1">
        <f>table13[[#This Row],[要望者
（取組主体）名]]</f>
        <v>0</v>
      </c>
      <c r="Q11" s="5">
        <f>IF(COUNTIF($D$5:D11,D11)&gt;=2,"",SUMIF($D:$D,D11,$E:$E))</f>
        <v>0</v>
      </c>
      <c r="R11" s="2">
        <f>IF(COUNTIF($D$5:D11,D11)&gt;=2,"",SUMIF($D:$D,D11,$M:$M))</f>
        <v>0</v>
      </c>
      <c r="S11" s="2">
        <f>IFERROR(ROUNDDOWN(table13[[#This Row],[申請者別合計（円）]]*1.1,0),"")</f>
        <v>0</v>
      </c>
      <c r="T11" s="2">
        <f>IFERROR(ROUNDDOWN(table13[[#This Row],[申請者別合計（円）]]*0.5,-3),"")</f>
        <v>0</v>
      </c>
      <c r="U11" s="1"/>
      <c r="V11" s="4">
        <f>IFERROR(table13[[#This Row],[申請者別合計（円）]]-table13[[#This Row],[県補助]]+table13[[#This Row],[市町村費]],"")</f>
        <v>0</v>
      </c>
      <c r="X11"/>
      <c r="Z11" s="8"/>
    </row>
    <row r="12" spans="2:26" ht="15" customHeight="1" x14ac:dyDescent="0.15">
      <c r="B12" s="13">
        <v>6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>
        <f>table13[[#This Row],[単価（円）]]*table13[[#This Row],[数量]]</f>
        <v>0</v>
      </c>
      <c r="N12" s="13">
        <f>table13[[#This Row],[事業費（円）
税抜]]*1.1</f>
        <v>0</v>
      </c>
      <c r="O12" s="1"/>
      <c r="P12" s="1">
        <f>table13[[#This Row],[要望者
（取組主体）名]]</f>
        <v>0</v>
      </c>
      <c r="Q12" s="5">
        <f>IF(COUNTIF($D$5:D12,D12)&gt;=2,"",SUMIF($D:$D,D12,$E:$E))</f>
        <v>0</v>
      </c>
      <c r="R12" s="2">
        <f>IF(COUNTIF($D$5:D12,D12)&gt;=2,"",SUMIF($D:$D,D12,$M:$M))</f>
        <v>0</v>
      </c>
      <c r="S12" s="2">
        <f>IFERROR(ROUNDDOWN(table13[[#This Row],[申請者別合計（円）]]*1.1,0),"")</f>
        <v>0</v>
      </c>
      <c r="T12" s="2">
        <f>IFERROR(ROUNDDOWN(table13[[#This Row],[申請者別合計（円）]]*0.5,-3),"")</f>
        <v>0</v>
      </c>
      <c r="U12" s="1"/>
      <c r="V12" s="4">
        <f>IFERROR(table13[[#This Row],[申請者別合計（円）]]-table13[[#This Row],[県補助]]+table13[[#This Row],[市町村費]],"")</f>
        <v>0</v>
      </c>
      <c r="X12"/>
      <c r="Z12" s="8"/>
    </row>
    <row r="13" spans="2:26" ht="15" customHeight="1" x14ac:dyDescent="0.15">
      <c r="B13" s="12">
        <v>7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>
        <f>table13[[#This Row],[単価（円）]]*table13[[#This Row],[数量]]</f>
        <v>0</v>
      </c>
      <c r="N13" s="13">
        <f>table13[[#This Row],[事業費（円）
税抜]]*1.1</f>
        <v>0</v>
      </c>
      <c r="O13" s="1"/>
      <c r="P13" s="1">
        <f>table13[[#This Row],[要望者
（取組主体）名]]</f>
        <v>0</v>
      </c>
      <c r="Q13" s="5">
        <f>IF(COUNTIF($D$5:D13,D13)&gt;=2,"",SUMIF($D:$D,D13,$E:$E))</f>
        <v>0</v>
      </c>
      <c r="R13" s="2">
        <f>IF(COUNTIF($D$5:D13,D13)&gt;=2,"",SUMIF($D:$D,D13,$M:$M))</f>
        <v>0</v>
      </c>
      <c r="S13" s="2">
        <f>IFERROR(ROUNDDOWN(table13[[#This Row],[申請者別合計（円）]]*1.1,0),"")</f>
        <v>0</v>
      </c>
      <c r="T13" s="2">
        <f>IFERROR(ROUNDDOWN(table13[[#This Row],[申請者別合計（円）]]*0.5,-3),"")</f>
        <v>0</v>
      </c>
      <c r="U13" s="1"/>
      <c r="V13" s="4">
        <f>IFERROR(table13[[#This Row],[申請者別合計（円）]]-table13[[#This Row],[県補助]]+table13[[#This Row],[市町村費]],"")</f>
        <v>0</v>
      </c>
      <c r="X13"/>
      <c r="Z13" s="8"/>
    </row>
    <row r="14" spans="2:26" ht="15" customHeight="1" x14ac:dyDescent="0.15">
      <c r="B14" s="13">
        <v>8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>
        <f>table13[[#This Row],[単価（円）]]*table13[[#This Row],[数量]]</f>
        <v>0</v>
      </c>
      <c r="N14" s="13">
        <f>table13[[#This Row],[事業費（円）
税抜]]*1.1</f>
        <v>0</v>
      </c>
      <c r="O14" s="1"/>
      <c r="P14" s="1">
        <f>table13[[#This Row],[要望者
（取組主体）名]]</f>
        <v>0</v>
      </c>
      <c r="Q14" s="5">
        <f>IF(COUNTIF($D$5:D14,D14)&gt;=2,"",SUMIF($D:$D,D14,$E:$E))</f>
        <v>0</v>
      </c>
      <c r="R14" s="2">
        <f>IF(COUNTIF($D$5:D14,D14)&gt;=2,"",SUMIF($D:$D,D14,$M:$M))</f>
        <v>0</v>
      </c>
      <c r="S14" s="2">
        <f>IFERROR(ROUNDDOWN(table13[[#This Row],[申請者別合計（円）]]*1.1,0),"")</f>
        <v>0</v>
      </c>
      <c r="T14" s="2">
        <f>IFERROR(ROUNDDOWN(table13[[#This Row],[申請者別合計（円）]]*0.5,-3),"")</f>
        <v>0</v>
      </c>
      <c r="U14" s="1"/>
      <c r="V14" s="4">
        <f>IFERROR(table13[[#This Row],[申請者別合計（円）]]-table13[[#This Row],[県補助]]+table13[[#This Row],[市町村費]],"")</f>
        <v>0</v>
      </c>
      <c r="X14"/>
      <c r="Z14" s="8"/>
    </row>
    <row r="15" spans="2:26" ht="15" customHeight="1" x14ac:dyDescent="0.15">
      <c r="B15" s="12">
        <v>9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>
        <f>table13[[#This Row],[単価（円）]]*table13[[#This Row],[数量]]</f>
        <v>0</v>
      </c>
      <c r="N15" s="13">
        <f>table13[[#This Row],[事業費（円）
税抜]]*1.1</f>
        <v>0</v>
      </c>
      <c r="O15" s="1"/>
      <c r="P15" s="1">
        <f>table13[[#This Row],[要望者
（取組主体）名]]</f>
        <v>0</v>
      </c>
      <c r="Q15" s="5">
        <f>IF(COUNTIF($D$5:D15,D15)&gt;=2,"",SUMIF($D:$D,D15,$E:$E))</f>
        <v>0</v>
      </c>
      <c r="R15" s="2">
        <f>IF(COUNTIF($D$5:D15,D15)&gt;=2,"",SUMIF($D:$D,D15,$M:$M))</f>
        <v>0</v>
      </c>
      <c r="S15" s="2">
        <f>IFERROR(ROUNDDOWN(table13[[#This Row],[申請者別合計（円）]]*1.1,0),"")</f>
        <v>0</v>
      </c>
      <c r="T15" s="2">
        <f>IFERROR(ROUNDDOWN(table13[[#This Row],[申請者別合計（円）]]*0.5,-3),"")</f>
        <v>0</v>
      </c>
      <c r="U15" s="1"/>
      <c r="V15" s="4">
        <f>IFERROR(table13[[#This Row],[申請者別合計（円）]]-table13[[#This Row],[県補助]]+table13[[#This Row],[市町村費]],"")</f>
        <v>0</v>
      </c>
      <c r="X15"/>
      <c r="Z15" s="8"/>
    </row>
    <row r="16" spans="2:26" ht="15" customHeight="1" x14ac:dyDescent="0.15">
      <c r="B16" s="13">
        <v>10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>
        <f>table13[[#This Row],[単価（円）]]*table13[[#This Row],[数量]]</f>
        <v>0</v>
      </c>
      <c r="N16" s="13">
        <f>table13[[#This Row],[事業費（円）
税抜]]*1.1</f>
        <v>0</v>
      </c>
      <c r="O16" s="1"/>
      <c r="P16" s="1">
        <f>table13[[#This Row],[要望者
（取組主体）名]]</f>
        <v>0</v>
      </c>
      <c r="Q16" s="5">
        <f>IF(COUNTIF($D$5:D16,D16)&gt;=2,"",SUMIF($D:$D,D16,$E:$E))</f>
        <v>0</v>
      </c>
      <c r="R16" s="2">
        <f>IF(COUNTIF($D$5:D16,D16)&gt;=2,"",SUMIF($D:$D,D16,$M:$M))</f>
        <v>0</v>
      </c>
      <c r="S16" s="2">
        <f>IFERROR(ROUNDDOWN(table13[[#This Row],[申請者別合計（円）]]*1.1,0),"")</f>
        <v>0</v>
      </c>
      <c r="T16" s="2">
        <f>IFERROR(ROUNDDOWN(table13[[#This Row],[申請者別合計（円）]]*0.5,-3),"")</f>
        <v>0</v>
      </c>
      <c r="U16" s="1"/>
      <c r="V16" s="4">
        <f>IFERROR(table13[[#This Row],[申請者別合計（円）]]-table13[[#This Row],[県補助]]+table13[[#This Row],[市町村費]],"")</f>
        <v>0</v>
      </c>
      <c r="X16"/>
      <c r="Z16" s="8"/>
    </row>
    <row r="17" spans="2:26" ht="15" customHeight="1" x14ac:dyDescent="0.15">
      <c r="B17" s="12">
        <v>11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>
        <f>table13[[#This Row],[単価（円）]]*table13[[#This Row],[数量]]</f>
        <v>0</v>
      </c>
      <c r="N17" s="13">
        <f>table13[[#This Row],[事業費（円）
税抜]]*1.1</f>
        <v>0</v>
      </c>
      <c r="O17" s="1"/>
      <c r="P17" s="1">
        <f>table13[[#This Row],[要望者
（取組主体）名]]</f>
        <v>0</v>
      </c>
      <c r="Q17" s="5">
        <f>IF(COUNTIF($D$5:D17,D17)&gt;=2,"",SUMIF($D:$D,D17,$E:$E))</f>
        <v>0</v>
      </c>
      <c r="R17" s="2">
        <f>IF(COUNTIF($D$5:D17,D17)&gt;=2,"",SUMIF($D:$D,D17,$M:$M))</f>
        <v>0</v>
      </c>
      <c r="S17" s="2">
        <f>IFERROR(ROUNDDOWN(table13[[#This Row],[申請者別合計（円）]]*1.1,0),"")</f>
        <v>0</v>
      </c>
      <c r="T17" s="2">
        <f>IFERROR(ROUNDDOWN(table13[[#This Row],[申請者別合計（円）]]*0.5,-3),"")</f>
        <v>0</v>
      </c>
      <c r="U17" s="1"/>
      <c r="V17" s="4">
        <f>IFERROR(table13[[#This Row],[申請者別合計（円）]]-table13[[#This Row],[県補助]]+table13[[#This Row],[市町村費]],"")</f>
        <v>0</v>
      </c>
      <c r="X17"/>
      <c r="Z17" s="8"/>
    </row>
    <row r="18" spans="2:26" ht="15" customHeight="1" x14ac:dyDescent="0.15">
      <c r="B18" s="13">
        <v>12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>
        <f>table13[[#This Row],[単価（円）]]*table13[[#This Row],[数量]]</f>
        <v>0</v>
      </c>
      <c r="N18" s="13">
        <f>table13[[#This Row],[事業費（円）
税抜]]*1.1</f>
        <v>0</v>
      </c>
      <c r="O18" s="1"/>
      <c r="P18" s="1">
        <f>table13[[#This Row],[要望者
（取組主体）名]]</f>
        <v>0</v>
      </c>
      <c r="Q18" s="5">
        <f>IF(COUNTIF($D$5:D18,D18)&gt;=2,"",SUMIF($D:$D,D18,$E:$E))</f>
        <v>0</v>
      </c>
      <c r="R18" s="2">
        <f>IF(COUNTIF($D$5:D18,D18)&gt;=2,"",SUMIF($D:$D,D18,$M:$M))</f>
        <v>0</v>
      </c>
      <c r="S18" s="2">
        <f>IFERROR(ROUNDDOWN(table13[[#This Row],[申請者別合計（円）]]*1.1,0),"")</f>
        <v>0</v>
      </c>
      <c r="T18" s="2">
        <f>IFERROR(ROUNDDOWN(table13[[#This Row],[申請者別合計（円）]]*0.5,-3),"")</f>
        <v>0</v>
      </c>
      <c r="U18" s="1"/>
      <c r="V18" s="4">
        <f>IFERROR(table13[[#This Row],[申請者別合計（円）]]-table13[[#This Row],[県補助]]+table13[[#This Row],[市町村費]],"")</f>
        <v>0</v>
      </c>
      <c r="X18"/>
      <c r="Z18" s="8"/>
    </row>
    <row r="19" spans="2:26" ht="15" customHeight="1" x14ac:dyDescent="0.15">
      <c r="B19" s="12">
        <v>13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>
        <f>table13[[#This Row],[単価（円）]]*table13[[#This Row],[数量]]</f>
        <v>0</v>
      </c>
      <c r="N19" s="13">
        <f>table13[[#This Row],[事業費（円）
税抜]]*1.1</f>
        <v>0</v>
      </c>
      <c r="O19" s="1"/>
      <c r="P19" s="1">
        <f>table13[[#This Row],[要望者
（取組主体）名]]</f>
        <v>0</v>
      </c>
      <c r="Q19" s="5">
        <f>IF(COUNTIF($D$5:D19,D19)&gt;=2,"",SUMIF($D:$D,D19,$E:$E))</f>
        <v>0</v>
      </c>
      <c r="R19" s="2">
        <f>IF(COUNTIF($D$5:D19,D19)&gt;=2,"",SUMIF($D:$D,D19,$M:$M))</f>
        <v>0</v>
      </c>
      <c r="S19" s="2">
        <f>IFERROR(ROUNDDOWN(table13[[#This Row],[申請者別合計（円）]]*1.1,0),"")</f>
        <v>0</v>
      </c>
      <c r="T19" s="2">
        <f>IFERROR(ROUNDDOWN(table13[[#This Row],[申請者別合計（円）]]*0.5,-3),"")</f>
        <v>0</v>
      </c>
      <c r="U19" s="1"/>
      <c r="V19" s="4">
        <f>IFERROR(table13[[#This Row],[申請者別合計（円）]]-table13[[#This Row],[県補助]]+table13[[#This Row],[市町村費]],"")</f>
        <v>0</v>
      </c>
      <c r="X19"/>
      <c r="Z19" s="8"/>
    </row>
    <row r="20" spans="2:26" ht="15" customHeight="1" x14ac:dyDescent="0.15">
      <c r="B20" s="13">
        <v>14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>
        <f>table13[[#This Row],[単価（円）]]*table13[[#This Row],[数量]]</f>
        <v>0</v>
      </c>
      <c r="N20" s="13">
        <f>table13[[#This Row],[事業費（円）
税抜]]*1.1</f>
        <v>0</v>
      </c>
      <c r="O20" s="1"/>
      <c r="P20" s="1">
        <f>table13[[#This Row],[要望者
（取組主体）名]]</f>
        <v>0</v>
      </c>
      <c r="Q20" s="5">
        <f>IF(COUNTIF($D$5:D20,D20)&gt;=2,"",SUMIF($D:$D,D20,$E:$E))</f>
        <v>0</v>
      </c>
      <c r="R20" s="2">
        <f>IF(COUNTIF($D$5:D20,D20)&gt;=2,"",SUMIF($D:$D,D20,$M:$M))</f>
        <v>0</v>
      </c>
      <c r="S20" s="2">
        <f>IFERROR(ROUNDDOWN(table13[[#This Row],[申請者別合計（円）]]*1.1,0),"")</f>
        <v>0</v>
      </c>
      <c r="T20" s="2">
        <f>IFERROR(ROUNDDOWN(table13[[#This Row],[申請者別合計（円）]]*0.5,-3),"")</f>
        <v>0</v>
      </c>
      <c r="U20" s="1"/>
      <c r="V20" s="4">
        <f>IFERROR(table13[[#This Row],[申請者別合計（円）]]-table13[[#This Row],[県補助]]+table13[[#This Row],[市町村費]],"")</f>
        <v>0</v>
      </c>
      <c r="X20"/>
      <c r="Z20" s="8"/>
    </row>
    <row r="21" spans="2:26" ht="15" customHeight="1" x14ac:dyDescent="0.15">
      <c r="B21" s="12">
        <v>15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>
        <f>table13[[#This Row],[単価（円）]]*table13[[#This Row],[数量]]</f>
        <v>0</v>
      </c>
      <c r="N21" s="13">
        <f>table13[[#This Row],[事業費（円）
税抜]]*1.1</f>
        <v>0</v>
      </c>
      <c r="O21" s="1"/>
      <c r="P21" s="1">
        <f>table13[[#This Row],[要望者
（取組主体）名]]</f>
        <v>0</v>
      </c>
      <c r="Q21" s="5">
        <f>IF(COUNTIF($D$5:D21,D21)&gt;=2,"",SUMIF($D:$D,D21,$E:$E))</f>
        <v>0</v>
      </c>
      <c r="R21" s="2">
        <f>IF(COUNTIF($D$5:D21,D21)&gt;=2,"",SUMIF($D:$D,D21,$M:$M))</f>
        <v>0</v>
      </c>
      <c r="S21" s="2">
        <f>IFERROR(ROUNDDOWN(table13[[#This Row],[申請者別合計（円）]]*1.1,0),"")</f>
        <v>0</v>
      </c>
      <c r="T21" s="2">
        <f>IFERROR(ROUNDDOWN(table13[[#This Row],[申請者別合計（円）]]*0.5,-3),"")</f>
        <v>0</v>
      </c>
      <c r="U21" s="1"/>
      <c r="V21" s="4">
        <f>IFERROR(table13[[#This Row],[申請者別合計（円）]]-table13[[#This Row],[県補助]]+table13[[#This Row],[市町村費]],"")</f>
        <v>0</v>
      </c>
      <c r="X21"/>
      <c r="Z21" s="8"/>
    </row>
    <row r="22" spans="2:26" x14ac:dyDescent="0.15">
      <c r="B22" s="13">
        <v>16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>
        <f>table13[[#This Row],[単価（円）]]*table13[[#This Row],[数量]]</f>
        <v>0</v>
      </c>
      <c r="N22" s="13">
        <f>table13[[#This Row],[事業費（円）
税抜]]*1.1</f>
        <v>0</v>
      </c>
      <c r="O22" s="1"/>
      <c r="P22" s="1">
        <f>table13[[#This Row],[要望者
（取組主体）名]]</f>
        <v>0</v>
      </c>
      <c r="Q22" s="5">
        <f>IF(COUNTIF($D$5:D22,D22)&gt;=2,"",SUMIF($D:$D,D22,$E:$E))</f>
        <v>0</v>
      </c>
      <c r="R22" s="2">
        <f>IF(COUNTIF($D$5:D22,D22)&gt;=2,"",SUMIF($D:$D,D22,$M:$M))</f>
        <v>0</v>
      </c>
      <c r="S22" s="2">
        <f>IFERROR(ROUNDDOWN(table13[[#This Row],[申請者別合計（円）]]*1.1,0),"")</f>
        <v>0</v>
      </c>
      <c r="T22" s="2">
        <f>IFERROR(ROUNDDOWN(table13[[#This Row],[申請者別合計（円）]]*0.5,-3),"")</f>
        <v>0</v>
      </c>
      <c r="U22" s="1"/>
      <c r="V22" s="4">
        <f>IFERROR(table13[[#This Row],[申請者別合計（円）]]-table13[[#This Row],[県補助]]+table13[[#This Row],[市町村費]],"")</f>
        <v>0</v>
      </c>
      <c r="X22"/>
      <c r="Z22" s="8"/>
    </row>
    <row r="23" spans="2:26" x14ac:dyDescent="0.15">
      <c r="B23" s="12">
        <v>17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>
        <f>table13[[#This Row],[単価（円）]]*table13[[#This Row],[数量]]</f>
        <v>0</v>
      </c>
      <c r="N23" s="13">
        <f>table13[[#This Row],[事業費（円）
税抜]]*1.1</f>
        <v>0</v>
      </c>
      <c r="O23" s="1"/>
      <c r="P23" s="1">
        <f>table13[[#This Row],[要望者
（取組主体）名]]</f>
        <v>0</v>
      </c>
      <c r="Q23" s="5">
        <f>IF(COUNTIF($D$5:D23,D23)&gt;=2,"",SUMIF($D:$D,D23,$E:$E))</f>
        <v>0</v>
      </c>
      <c r="R23" s="2">
        <f>IF(COUNTIF($D$5:D23,D23)&gt;=2,"",SUMIF($D:$D,D23,$M:$M))</f>
        <v>0</v>
      </c>
      <c r="S23" s="2">
        <f>IFERROR(ROUNDDOWN(table13[[#This Row],[申請者別合計（円）]]*1.1,0),"")</f>
        <v>0</v>
      </c>
      <c r="T23" s="2">
        <f>IFERROR(ROUNDDOWN(table13[[#This Row],[申請者別合計（円）]]*0.5,-3),"")</f>
        <v>0</v>
      </c>
      <c r="U23" s="1"/>
      <c r="V23" s="4">
        <f>IFERROR(table13[[#This Row],[申請者別合計（円）]]-table13[[#This Row],[県補助]]+table13[[#This Row],[市町村費]],"")</f>
        <v>0</v>
      </c>
      <c r="X23"/>
      <c r="Z23" s="8"/>
    </row>
    <row r="24" spans="2:26" x14ac:dyDescent="0.15">
      <c r="B24" s="13">
        <v>18</v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>
        <f>table13[[#This Row],[単価（円）]]*table13[[#This Row],[数量]]</f>
        <v>0</v>
      </c>
      <c r="N24" s="13">
        <f>table13[[#This Row],[事業費（円）
税抜]]*1.1</f>
        <v>0</v>
      </c>
      <c r="O24" s="1"/>
      <c r="P24" s="1">
        <f>table13[[#This Row],[要望者
（取組主体）名]]</f>
        <v>0</v>
      </c>
      <c r="Q24" s="5">
        <f>IF(COUNTIF($D$5:D24,D24)&gt;=2,"",SUMIF($D:$D,D24,$E:$E))</f>
        <v>0</v>
      </c>
      <c r="R24" s="2">
        <f>IF(COUNTIF($D$5:D24,D24)&gt;=2,"",SUMIF($D:$D,D24,$M:$M))</f>
        <v>0</v>
      </c>
      <c r="S24" s="2">
        <f>IFERROR(ROUNDDOWN(table13[[#This Row],[申請者別合計（円）]]*1.1,0),"")</f>
        <v>0</v>
      </c>
      <c r="T24" s="2">
        <f>IFERROR(ROUNDDOWN(table13[[#This Row],[申請者別合計（円）]]*0.5,-3),"")</f>
        <v>0</v>
      </c>
      <c r="U24" s="1"/>
      <c r="V24" s="4">
        <f>IFERROR(table13[[#This Row],[申請者別合計（円）]]-table13[[#This Row],[県補助]]+table13[[#This Row],[市町村費]],"")</f>
        <v>0</v>
      </c>
      <c r="X24"/>
      <c r="Z24" s="8"/>
    </row>
    <row r="25" spans="2:26" x14ac:dyDescent="0.15">
      <c r="B25" s="12">
        <v>19</v>
      </c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>
        <f>table13[[#This Row],[単価（円）]]*table13[[#This Row],[数量]]</f>
        <v>0</v>
      </c>
      <c r="N25" s="13">
        <f>table13[[#This Row],[事業費（円）
税抜]]*1.1</f>
        <v>0</v>
      </c>
      <c r="O25" s="1"/>
      <c r="P25" s="1">
        <f>table13[[#This Row],[要望者
（取組主体）名]]</f>
        <v>0</v>
      </c>
      <c r="Q25" s="5">
        <f>IF(COUNTIF($D$5:D25,D25)&gt;=2,"",SUMIF($D:$D,D25,$E:$E))</f>
        <v>0</v>
      </c>
      <c r="R25" s="2">
        <f>IF(COUNTIF($D$5:D25,D25)&gt;=2,"",SUMIF($D:$D,D25,$M:$M))</f>
        <v>0</v>
      </c>
      <c r="S25" s="2">
        <f>IFERROR(ROUNDDOWN(table13[[#This Row],[申請者別合計（円）]]*1.1,0),"")</f>
        <v>0</v>
      </c>
      <c r="T25" s="2">
        <f>IFERROR(ROUNDDOWN(table13[[#This Row],[申請者別合計（円）]]*0.5,-3),"")</f>
        <v>0</v>
      </c>
      <c r="U25" s="1"/>
      <c r="V25" s="4">
        <f>IFERROR(table13[[#This Row],[申請者別合計（円）]]-table13[[#This Row],[県補助]]+table13[[#This Row],[市町村費]],"")</f>
        <v>0</v>
      </c>
      <c r="X25"/>
      <c r="Z25" s="8"/>
    </row>
    <row r="26" spans="2:26" x14ac:dyDescent="0.15">
      <c r="B26" s="13">
        <v>20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>
        <f>table13[[#This Row],[単価（円）]]*table13[[#This Row],[数量]]</f>
        <v>0</v>
      </c>
      <c r="N26" s="13">
        <f>table13[[#This Row],[事業費（円）
税抜]]*1.1</f>
        <v>0</v>
      </c>
      <c r="O26" s="1"/>
      <c r="P26" s="1">
        <f>table13[[#This Row],[要望者
（取組主体）名]]</f>
        <v>0</v>
      </c>
      <c r="Q26" s="5">
        <f>IF(COUNTIF($D$5:D26,D26)&gt;=2,"",SUMIF($D:$D,D26,$E:$E))</f>
        <v>0</v>
      </c>
      <c r="R26" s="2">
        <f>IF(COUNTIF($D$5:D26,D26)&gt;=2,"",SUMIF($D:$D,D26,$M:$M))</f>
        <v>0</v>
      </c>
      <c r="S26" s="2">
        <f>IFERROR(ROUNDDOWN(table13[[#This Row],[申請者別合計（円）]]*1.1,0),"")</f>
        <v>0</v>
      </c>
      <c r="T26" s="2">
        <f>IFERROR(ROUNDDOWN(table13[[#This Row],[申請者別合計（円）]]*0.5,-3),"")</f>
        <v>0</v>
      </c>
      <c r="U26" s="1"/>
      <c r="V26" s="4">
        <f>IFERROR(table13[[#This Row],[申請者別合計（円）]]-table13[[#This Row],[県補助]]+table13[[#This Row],[市町村費]],"")</f>
        <v>0</v>
      </c>
      <c r="X26"/>
      <c r="Z26" s="8"/>
    </row>
    <row r="27" spans="2:26" hidden="1" x14ac:dyDescent="0.15">
      <c r="B27" s="12">
        <v>21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>
        <f>table13[[#This Row],[単価（円）]]*table13[[#This Row],[数量]]</f>
        <v>0</v>
      </c>
      <c r="N27" s="13">
        <f>table13[[#This Row],[事業費（円）
税抜]]*1.1</f>
        <v>0</v>
      </c>
      <c r="O27" s="1"/>
      <c r="P27" s="1">
        <f>table13[[#This Row],[要望者
（取組主体）名]]</f>
        <v>0</v>
      </c>
      <c r="Q27" s="5">
        <f>IF(COUNTIF($D$5:D27,D27)&gt;=2,"",SUMIF($D:$D,D27,$E:$E))</f>
        <v>0</v>
      </c>
      <c r="R27" s="2">
        <f>IF(COUNTIF($D$5:D27,D27)&gt;=2,"",SUMIF($D:$D,D27,$M:$M))</f>
        <v>0</v>
      </c>
      <c r="S27" s="2">
        <f>IFERROR(ROUNDDOWN(table13[[#This Row],[申請者別合計（円）]]*1.1,0),"")</f>
        <v>0</v>
      </c>
      <c r="T27" s="2">
        <f>IFERROR(ROUNDDOWN(table13[[#This Row],[申請者別合計（円）]]*0.5,-3),"")</f>
        <v>0</v>
      </c>
      <c r="U27" s="1"/>
      <c r="V27" s="4">
        <f>IFERROR(table13[[#This Row],[申請者別合計（円）]]-table13[[#This Row],[県補助]]+table13[[#This Row],[市町村費]],"")</f>
        <v>0</v>
      </c>
      <c r="X27"/>
      <c r="Z27" s="8" t="s">
        <v>17</v>
      </c>
    </row>
    <row r="28" spans="2:26" hidden="1" x14ac:dyDescent="0.15">
      <c r="B28" s="13">
        <v>22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>
        <f>table13[[#This Row],[単価（円）]]*table13[[#This Row],[数量]]</f>
        <v>0</v>
      </c>
      <c r="N28" s="13">
        <f>table13[[#This Row],[事業費（円）
税抜]]*1.1</f>
        <v>0</v>
      </c>
      <c r="O28" s="1"/>
      <c r="P28" s="1">
        <f>table13[[#This Row],[要望者
（取組主体）名]]</f>
        <v>0</v>
      </c>
      <c r="Q28" s="5">
        <f>IF(COUNTIF($D$5:D28,D28)&gt;=2,"",SUMIF($D:$D,D28,$E:$E))</f>
        <v>0</v>
      </c>
      <c r="R28" s="2">
        <f>IF(COUNTIF($D$5:D28,D28)&gt;=2,"",SUMIF($D:$D,D28,$M:$M))</f>
        <v>0</v>
      </c>
      <c r="S28" s="2">
        <f>IFERROR(ROUNDDOWN(table13[[#This Row],[申請者別合計（円）]]*1.1,0),"")</f>
        <v>0</v>
      </c>
      <c r="T28" s="2">
        <f>IFERROR(ROUNDDOWN(table13[[#This Row],[申請者別合計（円）]]*0.5,-3),"")</f>
        <v>0</v>
      </c>
      <c r="U28" s="1"/>
      <c r="V28" s="4">
        <f>IFERROR(table13[[#This Row],[申請者別合計（円）]]-table13[[#This Row],[県補助]]+table13[[#This Row],[市町村費]],"")</f>
        <v>0</v>
      </c>
      <c r="X28"/>
      <c r="Z28" s="8" t="s">
        <v>16</v>
      </c>
    </row>
    <row r="29" spans="2:26" hidden="1" x14ac:dyDescent="0.15">
      <c r="B29" s="12">
        <v>23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>
        <f>table13[[#This Row],[単価（円）]]*table13[[#This Row],[数量]]</f>
        <v>0</v>
      </c>
      <c r="N29" s="13">
        <f>table13[[#This Row],[事業費（円）
税抜]]*1.1</f>
        <v>0</v>
      </c>
      <c r="O29" s="1"/>
      <c r="P29" s="1">
        <f>table13[[#This Row],[要望者
（取組主体）名]]</f>
        <v>0</v>
      </c>
      <c r="Q29" s="5">
        <f>IF(COUNTIF($D$5:D29,D29)&gt;=2,"",SUMIF($D:$D,D29,$E:$E))</f>
        <v>0</v>
      </c>
      <c r="R29" s="2">
        <f>IF(COUNTIF($D$5:D29,D29)&gt;=2,"",SUMIF($D:$D,D29,$M:$M))</f>
        <v>0</v>
      </c>
      <c r="S29" s="2">
        <f>IFERROR(ROUNDDOWN(table13[[#This Row],[申請者別合計（円）]]*1.1,0),"")</f>
        <v>0</v>
      </c>
      <c r="T29" s="2">
        <f>IFERROR(ROUNDDOWN(table13[[#This Row],[申請者別合計（円）]]*0.5,-3),"")</f>
        <v>0</v>
      </c>
      <c r="U29" s="1"/>
      <c r="V29" s="4">
        <f>IFERROR(table13[[#This Row],[申請者別合計（円）]]-table13[[#This Row],[県補助]]+table13[[#This Row],[市町村費]],"")</f>
        <v>0</v>
      </c>
      <c r="X29"/>
      <c r="Z29" s="8"/>
    </row>
    <row r="30" spans="2:26" hidden="1" x14ac:dyDescent="0.15">
      <c r="B30" s="13">
        <v>24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>
        <f>table13[[#This Row],[単価（円）]]*table13[[#This Row],[数量]]</f>
        <v>0</v>
      </c>
      <c r="N30" s="13">
        <f>table13[[#This Row],[事業費（円）
税抜]]*1.1</f>
        <v>0</v>
      </c>
      <c r="O30" s="1"/>
      <c r="P30" s="1">
        <f>table13[[#This Row],[要望者
（取組主体）名]]</f>
        <v>0</v>
      </c>
      <c r="Q30" s="5">
        <f>IF(COUNTIF($D$5:D30,D30)&gt;=2,"",SUMIF($D:$D,D30,$E:$E))</f>
        <v>0</v>
      </c>
      <c r="R30" s="2">
        <f>IF(COUNTIF($D$5:D30,D30)&gt;=2,"",SUMIF($D:$D,D30,$M:$M))</f>
        <v>0</v>
      </c>
      <c r="S30" s="2">
        <f>IFERROR(ROUNDDOWN(table13[[#This Row],[申請者別合計（円）]]*1.1,0),"")</f>
        <v>0</v>
      </c>
      <c r="T30" s="2">
        <f>IFERROR(ROUNDDOWN(table13[[#This Row],[申請者別合計（円）]]*0.5,-3),"")</f>
        <v>0</v>
      </c>
      <c r="U30" s="1"/>
      <c r="V30" s="4">
        <f>IFERROR(table13[[#This Row],[申請者別合計（円）]]-table13[[#This Row],[県補助]]+table13[[#This Row],[市町村費]],"")</f>
        <v>0</v>
      </c>
      <c r="X30"/>
      <c r="Z30" s="8"/>
    </row>
    <row r="31" spans="2:26" hidden="1" x14ac:dyDescent="0.15">
      <c r="B31" s="12">
        <v>25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>
        <f>table13[[#This Row],[単価（円）]]*table13[[#This Row],[数量]]</f>
        <v>0</v>
      </c>
      <c r="N31" s="13">
        <f>table13[[#This Row],[事業費（円）
税抜]]*1.1</f>
        <v>0</v>
      </c>
      <c r="O31" s="1"/>
      <c r="P31" s="1">
        <f>table13[[#This Row],[要望者
（取組主体）名]]</f>
        <v>0</v>
      </c>
      <c r="Q31" s="5">
        <f>IF(COUNTIF($D$5:D31,D31)&gt;=2,"",SUMIF($D:$D,D31,$E:$E))</f>
        <v>0</v>
      </c>
      <c r="R31" s="2">
        <f>IF(COUNTIF($D$5:D31,D31)&gt;=2,"",SUMIF($D:$D,D31,$M:$M))</f>
        <v>0</v>
      </c>
      <c r="S31" s="2">
        <f>IFERROR(ROUNDDOWN(table13[[#This Row],[申請者別合計（円）]]*1.1,0),"")</f>
        <v>0</v>
      </c>
      <c r="T31" s="2">
        <f>IFERROR(ROUNDDOWN(table13[[#This Row],[申請者別合計（円）]]*0.5,-3),"")</f>
        <v>0</v>
      </c>
      <c r="U31" s="1"/>
      <c r="V31" s="4">
        <f>IFERROR(table13[[#This Row],[申請者別合計（円）]]-table13[[#This Row],[県補助]]+table13[[#This Row],[市町村費]],"")</f>
        <v>0</v>
      </c>
      <c r="X31"/>
      <c r="Z31" s="8"/>
    </row>
    <row r="32" spans="2:26" hidden="1" x14ac:dyDescent="0.15">
      <c r="B32" s="13">
        <v>26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>
        <f>table13[[#This Row],[単価（円）]]*table13[[#This Row],[数量]]</f>
        <v>0</v>
      </c>
      <c r="N32" s="13">
        <f>table13[[#This Row],[事業費（円）
税抜]]*1.1</f>
        <v>0</v>
      </c>
      <c r="O32" s="1"/>
      <c r="P32" s="1">
        <f>table13[[#This Row],[要望者
（取組主体）名]]</f>
        <v>0</v>
      </c>
      <c r="Q32" s="5">
        <f>IF(COUNTIF($D$5:D32,D32)&gt;=2,"",SUMIF($D:$D,D32,$E:$E))</f>
        <v>0</v>
      </c>
      <c r="R32" s="2">
        <f>IF(COUNTIF($D$5:D32,D32)&gt;=2,"",SUMIF($D:$D,D32,$M:$M))</f>
        <v>0</v>
      </c>
      <c r="S32" s="2">
        <f>IFERROR(ROUNDDOWN(table13[[#This Row],[申請者別合計（円）]]*1.1,0),"")</f>
        <v>0</v>
      </c>
      <c r="T32" s="2">
        <f>IFERROR(ROUNDDOWN(table13[[#This Row],[申請者別合計（円）]]*0.5,-3),"")</f>
        <v>0</v>
      </c>
      <c r="U32" s="1"/>
      <c r="V32" s="4">
        <f>IFERROR(table13[[#This Row],[申請者別合計（円）]]-table13[[#This Row],[県補助]]+table13[[#This Row],[市町村費]],"")</f>
        <v>0</v>
      </c>
      <c r="X32"/>
      <c r="Z32" s="8"/>
    </row>
    <row r="33" spans="2:26" hidden="1" x14ac:dyDescent="0.15">
      <c r="B33" s="12">
        <v>27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>
        <f>table13[[#This Row],[単価（円）]]*table13[[#This Row],[数量]]</f>
        <v>0</v>
      </c>
      <c r="N33" s="13">
        <f>table13[[#This Row],[事業費（円）
税抜]]*1.1</f>
        <v>0</v>
      </c>
      <c r="O33" s="1"/>
      <c r="P33" s="1">
        <f>table13[[#This Row],[要望者
（取組主体）名]]</f>
        <v>0</v>
      </c>
      <c r="Q33" s="5">
        <f>IF(COUNTIF($D$5:D33,D33)&gt;=2,"",SUMIF($D:$D,D33,$E:$E))</f>
        <v>0</v>
      </c>
      <c r="R33" s="2">
        <f>IF(COUNTIF($D$5:D33,D33)&gt;=2,"",SUMIF($D:$D,D33,$M:$M))</f>
        <v>0</v>
      </c>
      <c r="S33" s="2">
        <f>IFERROR(ROUNDDOWN(table13[[#This Row],[申請者別合計（円）]]*1.1,0),"")</f>
        <v>0</v>
      </c>
      <c r="T33" s="2">
        <f>IFERROR(ROUNDDOWN(table13[[#This Row],[申請者別合計（円）]]*0.5,-3),"")</f>
        <v>0</v>
      </c>
      <c r="U33" s="1"/>
      <c r="V33" s="4">
        <f>IFERROR(table13[[#This Row],[申請者別合計（円）]]-table13[[#This Row],[県補助]]+table13[[#This Row],[市町村費]],"")</f>
        <v>0</v>
      </c>
      <c r="X33"/>
      <c r="Z33" s="8" t="s">
        <v>15</v>
      </c>
    </row>
    <row r="34" spans="2:26" hidden="1" x14ac:dyDescent="0.15">
      <c r="B34" s="13">
        <v>28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>
        <f>table13[[#This Row],[単価（円）]]*table13[[#This Row],[数量]]</f>
        <v>0</v>
      </c>
      <c r="N34" s="13">
        <f>table13[[#This Row],[事業費（円）
税抜]]*1.1</f>
        <v>0</v>
      </c>
      <c r="O34" s="1"/>
      <c r="P34" s="1">
        <f>table13[[#This Row],[要望者
（取組主体）名]]</f>
        <v>0</v>
      </c>
      <c r="Q34" s="5">
        <f>IF(COUNTIF($D$5:D34,D34)&gt;=2,"",SUMIF($D:$D,D34,$E:$E))</f>
        <v>0</v>
      </c>
      <c r="R34" s="2">
        <f>IF(COUNTIF($D$5:D34,D34)&gt;=2,"",SUMIF($D:$D,D34,$M:$M))</f>
        <v>0</v>
      </c>
      <c r="S34" s="2">
        <f>IFERROR(ROUNDDOWN(table13[[#This Row],[申請者別合計（円）]]*1.1,0),"")</f>
        <v>0</v>
      </c>
      <c r="T34" s="2">
        <f>IFERROR(ROUNDDOWN(table13[[#This Row],[申請者別合計（円）]]*0.5,-3),"")</f>
        <v>0</v>
      </c>
      <c r="U34" s="1"/>
      <c r="V34" s="4">
        <f>IFERROR(table13[[#This Row],[申請者別合計（円）]]-table13[[#This Row],[県補助]]+table13[[#This Row],[市町村費]],"")</f>
        <v>0</v>
      </c>
      <c r="X34"/>
      <c r="Z34" s="8" t="s">
        <v>74</v>
      </c>
    </row>
    <row r="35" spans="2:26" hidden="1" x14ac:dyDescent="0.15">
      <c r="B35" s="12">
        <v>29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>
        <f>table13[[#This Row],[単価（円）]]*table13[[#This Row],[数量]]</f>
        <v>0</v>
      </c>
      <c r="N35" s="13">
        <f>table13[[#This Row],[事業費（円）
税抜]]*1.1</f>
        <v>0</v>
      </c>
      <c r="O35" s="1"/>
      <c r="P35" s="1">
        <f>table13[[#This Row],[要望者
（取組主体）名]]</f>
        <v>0</v>
      </c>
      <c r="Q35" s="5">
        <f>IF(COUNTIF($D$5:D35,D35)&gt;=2,"",SUMIF($D:$D,D35,$E:$E))</f>
        <v>0</v>
      </c>
      <c r="R35" s="2">
        <f>IF(COUNTIF($D$5:D35,D35)&gt;=2,"",SUMIF($D:$D,D35,$M:$M))</f>
        <v>0</v>
      </c>
      <c r="S35" s="2">
        <f>IFERROR(ROUNDDOWN(table13[[#This Row],[申請者別合計（円）]]*1.1,0),"")</f>
        <v>0</v>
      </c>
      <c r="T35" s="2">
        <f>IFERROR(ROUNDDOWN(table13[[#This Row],[申請者別合計（円）]]*0.5,-3),"")</f>
        <v>0</v>
      </c>
      <c r="U35" s="1"/>
      <c r="V35" s="4">
        <f>IFERROR(table13[[#This Row],[申請者別合計（円）]]-table13[[#This Row],[県補助]]+table13[[#This Row],[市町村費]],"")</f>
        <v>0</v>
      </c>
      <c r="X35"/>
      <c r="Z35" s="8" t="s">
        <v>110</v>
      </c>
    </row>
    <row r="36" spans="2:26" hidden="1" x14ac:dyDescent="0.15">
      <c r="B36" s="13">
        <v>30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>
        <f>table13[[#This Row],[単価（円）]]*table13[[#This Row],[数量]]</f>
        <v>0</v>
      </c>
      <c r="N36" s="13">
        <f>table13[[#This Row],[事業費（円）
税抜]]*1.1</f>
        <v>0</v>
      </c>
      <c r="O36" s="1"/>
      <c r="P36" s="1">
        <f>table13[[#This Row],[要望者
（取組主体）名]]</f>
        <v>0</v>
      </c>
      <c r="Q36" s="5">
        <f>IF(COUNTIF($D$5:D36,D36)&gt;=2,"",SUMIF($D:$D,D36,$E:$E))</f>
        <v>0</v>
      </c>
      <c r="R36" s="2">
        <f>IF(COUNTIF($D$5:D36,D36)&gt;=2,"",SUMIF($D:$D,D36,$M:$M))</f>
        <v>0</v>
      </c>
      <c r="S36" s="2">
        <f>IFERROR(ROUNDDOWN(table13[[#This Row],[申請者別合計（円）]]*1.1,0),"")</f>
        <v>0</v>
      </c>
      <c r="T36" s="2">
        <f>IFERROR(ROUNDDOWN(table13[[#This Row],[申請者別合計（円）]]*0.5,-3),"")</f>
        <v>0</v>
      </c>
      <c r="U36" s="1"/>
      <c r="V36" s="4">
        <f>IFERROR(table13[[#This Row],[申請者別合計（円）]]-table13[[#This Row],[県補助]]+table13[[#This Row],[市町村費]],"")</f>
        <v>0</v>
      </c>
      <c r="X36"/>
      <c r="Z36" s="8"/>
    </row>
    <row r="37" spans="2:26" hidden="1" x14ac:dyDescent="0.15">
      <c r="B37" s="12">
        <v>31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>
        <f>table13[[#This Row],[単価（円）]]*table13[[#This Row],[数量]]</f>
        <v>0</v>
      </c>
      <c r="N37" s="13">
        <f>table13[[#This Row],[事業費（円）
税抜]]*1.1</f>
        <v>0</v>
      </c>
      <c r="O37" s="1"/>
      <c r="P37" s="1">
        <f>table13[[#This Row],[要望者
（取組主体）名]]</f>
        <v>0</v>
      </c>
      <c r="Q37" s="5">
        <f>IF(COUNTIF($D$5:D37,D37)&gt;=2,"",SUMIF($D:$D,D37,$E:$E))</f>
        <v>0</v>
      </c>
      <c r="R37" s="2">
        <f>IF(COUNTIF($D$5:D37,D37)&gt;=2,"",SUMIF($D:$D,D37,$M:$M))</f>
        <v>0</v>
      </c>
      <c r="S37" s="2">
        <f>IFERROR(ROUNDDOWN(table13[[#This Row],[申請者別合計（円）]]*1.1,0),"")</f>
        <v>0</v>
      </c>
      <c r="T37" s="2">
        <f>IFERROR(ROUNDDOWN(table13[[#This Row],[申請者別合計（円）]]*0.5,-3),"")</f>
        <v>0</v>
      </c>
      <c r="U37" s="1"/>
      <c r="V37" s="4">
        <f>IFERROR(table13[[#This Row],[申請者別合計（円）]]-table13[[#This Row],[県補助]]+table13[[#This Row],[市町村費]],"")</f>
        <v>0</v>
      </c>
      <c r="X37"/>
      <c r="Z37" s="8"/>
    </row>
    <row r="38" spans="2:26" hidden="1" x14ac:dyDescent="0.15">
      <c r="B38" s="13">
        <v>32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>
        <f>table13[[#This Row],[単価（円）]]*table13[[#This Row],[数量]]</f>
        <v>0</v>
      </c>
      <c r="N38" s="13">
        <f>table13[[#This Row],[事業費（円）
税抜]]*1.1</f>
        <v>0</v>
      </c>
      <c r="O38" s="1"/>
      <c r="P38" s="1">
        <f>table13[[#This Row],[要望者
（取組主体）名]]</f>
        <v>0</v>
      </c>
      <c r="Q38" s="5">
        <f>IF(COUNTIF($D$5:D38,D38)&gt;=2,"",SUMIF($D:$D,D38,$E:$E))</f>
        <v>0</v>
      </c>
      <c r="R38" s="2">
        <f>IF(COUNTIF($D$5:D38,D38)&gt;=2,"",SUMIF($D:$D,D38,$M:$M))</f>
        <v>0</v>
      </c>
      <c r="S38" s="2">
        <f>IFERROR(ROUNDDOWN(table13[[#This Row],[申請者別合計（円）]]*1.1,0),"")</f>
        <v>0</v>
      </c>
      <c r="T38" s="2">
        <f>IFERROR(ROUNDDOWN(table13[[#This Row],[申請者別合計（円）]]*0.5,-3),"")</f>
        <v>0</v>
      </c>
      <c r="U38" s="1"/>
      <c r="V38" s="4">
        <f>IFERROR(table13[[#This Row],[申請者別合計（円）]]-table13[[#This Row],[県補助]]+table13[[#This Row],[市町村費]],"")</f>
        <v>0</v>
      </c>
      <c r="X38"/>
      <c r="Z38" s="8" t="s">
        <v>32</v>
      </c>
    </row>
    <row r="39" spans="2:26" hidden="1" x14ac:dyDescent="0.15">
      <c r="B39" s="12">
        <v>33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>
        <f>table13[[#This Row],[単価（円）]]*table13[[#This Row],[数量]]</f>
        <v>0</v>
      </c>
      <c r="N39" s="13">
        <f>table13[[#This Row],[事業費（円）
税抜]]*1.1</f>
        <v>0</v>
      </c>
      <c r="O39" s="1"/>
      <c r="P39" s="1">
        <f>table13[[#This Row],[要望者
（取組主体）名]]</f>
        <v>0</v>
      </c>
      <c r="Q39" s="5">
        <f>IF(COUNTIF($D$5:D39,D39)&gt;=2,"",SUMIF($D:$D,D39,$E:$E))</f>
        <v>0</v>
      </c>
      <c r="R39" s="2">
        <f>IF(COUNTIF($D$5:D39,D39)&gt;=2,"",SUMIF($D:$D,D39,$M:$M))</f>
        <v>0</v>
      </c>
      <c r="S39" s="2">
        <f>IFERROR(ROUNDDOWN(table13[[#This Row],[申請者別合計（円）]]*1.1,0),"")</f>
        <v>0</v>
      </c>
      <c r="T39" s="2">
        <f>IFERROR(ROUNDDOWN(table13[[#This Row],[申請者別合計（円）]]*0.5,-3),"")</f>
        <v>0</v>
      </c>
      <c r="U39" s="1"/>
      <c r="V39" s="4">
        <f>IFERROR(table13[[#This Row],[申請者別合計（円）]]-table13[[#This Row],[県補助]]+table13[[#This Row],[市町村費]],"")</f>
        <v>0</v>
      </c>
      <c r="X39"/>
      <c r="Z39" s="8" t="s">
        <v>31</v>
      </c>
    </row>
    <row r="40" spans="2:26" hidden="1" x14ac:dyDescent="0.15">
      <c r="B40" s="13">
        <v>34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>
        <f>table13[[#This Row],[単価（円）]]*table13[[#This Row],[数量]]</f>
        <v>0</v>
      </c>
      <c r="N40" s="13">
        <f>table13[[#This Row],[事業費（円）
税抜]]*1.1</f>
        <v>0</v>
      </c>
      <c r="O40" s="1"/>
      <c r="P40" s="1">
        <f>table13[[#This Row],[要望者
（取組主体）名]]</f>
        <v>0</v>
      </c>
      <c r="Q40" s="5">
        <f>IF(COUNTIF($D$5:D40,D40)&gt;=2,"",SUMIF($D:$D,D40,$E:$E))</f>
        <v>0</v>
      </c>
      <c r="R40" s="2">
        <f>IF(COUNTIF($D$5:D40,D40)&gt;=2,"",SUMIF($D:$D,D40,$M:$M))</f>
        <v>0</v>
      </c>
      <c r="S40" s="2">
        <f>IFERROR(ROUNDDOWN(table13[[#This Row],[申請者別合計（円）]]*1.1,0),"")</f>
        <v>0</v>
      </c>
      <c r="T40" s="2">
        <f>IFERROR(ROUNDDOWN(table13[[#This Row],[申請者別合計（円）]]*0.5,-3),"")</f>
        <v>0</v>
      </c>
      <c r="U40" s="1"/>
      <c r="V40" s="4">
        <f>IFERROR(table13[[#This Row],[申請者別合計（円）]]-table13[[#This Row],[県補助]]+table13[[#This Row],[市町村費]],"")</f>
        <v>0</v>
      </c>
      <c r="X40"/>
      <c r="Z40" s="8" t="s">
        <v>30</v>
      </c>
    </row>
    <row r="41" spans="2:26" hidden="1" x14ac:dyDescent="0.15">
      <c r="B41" s="12">
        <v>35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>
        <f>table13[[#This Row],[単価（円）]]*table13[[#This Row],[数量]]</f>
        <v>0</v>
      </c>
      <c r="N41" s="13">
        <f>table13[[#This Row],[事業費（円）
税抜]]*1.1</f>
        <v>0</v>
      </c>
      <c r="O41" s="1"/>
      <c r="P41" s="1">
        <f>table13[[#This Row],[要望者
（取組主体）名]]</f>
        <v>0</v>
      </c>
      <c r="Q41" s="5">
        <f>IF(COUNTIF($D$5:D41,D41)&gt;=2,"",SUMIF($D:$D,D41,$E:$E))</f>
        <v>0</v>
      </c>
      <c r="R41" s="2">
        <f>IF(COUNTIF($D$5:D41,D41)&gt;=2,"",SUMIF($D:$D,D41,$M:$M))</f>
        <v>0</v>
      </c>
      <c r="S41" s="2">
        <f>IFERROR(ROUNDDOWN(table13[[#This Row],[申請者別合計（円）]]*1.1,0),"")</f>
        <v>0</v>
      </c>
      <c r="T41" s="2">
        <f>IFERROR(ROUNDDOWN(table13[[#This Row],[申請者別合計（円）]]*0.5,-3),"")</f>
        <v>0</v>
      </c>
      <c r="U41" s="1"/>
      <c r="V41" s="4">
        <f>IFERROR(table13[[#This Row],[申請者別合計（円）]]-table13[[#This Row],[県補助]]+table13[[#This Row],[市町村費]],"")</f>
        <v>0</v>
      </c>
      <c r="X41"/>
      <c r="Z41" s="8"/>
    </row>
    <row r="42" spans="2:26" hidden="1" x14ac:dyDescent="0.15">
      <c r="B42" s="13">
        <v>36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>
        <f>table13[[#This Row],[単価（円）]]*table13[[#This Row],[数量]]</f>
        <v>0</v>
      </c>
      <c r="N42" s="13">
        <f>table13[[#This Row],[事業費（円）
税抜]]*1.1</f>
        <v>0</v>
      </c>
      <c r="O42" s="1"/>
      <c r="P42" s="1">
        <f>table13[[#This Row],[要望者
（取組主体）名]]</f>
        <v>0</v>
      </c>
      <c r="Q42" s="5">
        <f>IF(COUNTIF($D$5:D42,D42)&gt;=2,"",SUMIF($D:$D,D42,$E:$E))</f>
        <v>0</v>
      </c>
      <c r="R42" s="2">
        <f>IF(COUNTIF($D$5:D42,D42)&gt;=2,"",SUMIF($D:$D,D42,$M:$M))</f>
        <v>0</v>
      </c>
      <c r="S42" s="2">
        <f>IFERROR(ROUNDDOWN(table13[[#This Row],[申請者別合計（円）]]*1.1,0),"")</f>
        <v>0</v>
      </c>
      <c r="T42" s="2">
        <f>IFERROR(ROUNDDOWN(table13[[#This Row],[申請者別合計（円）]]*0.5,-3),"")</f>
        <v>0</v>
      </c>
      <c r="U42" s="1"/>
      <c r="V42" s="4">
        <f>IFERROR(table13[[#This Row],[申請者別合計（円）]]-table13[[#This Row],[県補助]]+table13[[#This Row],[市町村費]],"")</f>
        <v>0</v>
      </c>
      <c r="X42"/>
      <c r="Z42" s="8"/>
    </row>
    <row r="43" spans="2:26" hidden="1" x14ac:dyDescent="0.15">
      <c r="B43" s="12">
        <v>37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>
        <f>table13[[#This Row],[単価（円）]]*table13[[#This Row],[数量]]</f>
        <v>0</v>
      </c>
      <c r="N43" s="13">
        <f>table13[[#This Row],[事業費（円）
税抜]]*1.1</f>
        <v>0</v>
      </c>
      <c r="O43" s="1"/>
      <c r="P43" s="1">
        <f>table13[[#This Row],[要望者
（取組主体）名]]</f>
        <v>0</v>
      </c>
      <c r="Q43" s="5">
        <f>IF(COUNTIF($D$5:D43,D43)&gt;=2,"",SUMIF($D:$D,D43,$E:$E))</f>
        <v>0</v>
      </c>
      <c r="R43" s="2">
        <f>IF(COUNTIF($D$5:D43,D43)&gt;=2,"",SUMIF($D:$D,D43,$M:$M))</f>
        <v>0</v>
      </c>
      <c r="S43" s="2">
        <f>IFERROR(ROUNDDOWN(table13[[#This Row],[申請者別合計（円）]]*1.1,0),"")</f>
        <v>0</v>
      </c>
      <c r="T43" s="2">
        <f>IFERROR(ROUNDDOWN(table13[[#This Row],[申請者別合計（円）]]*0.5,-3),"")</f>
        <v>0</v>
      </c>
      <c r="U43" s="1"/>
      <c r="V43" s="4">
        <f>IFERROR(table13[[#This Row],[申請者別合計（円）]]-table13[[#This Row],[県補助]]+table13[[#This Row],[市町村費]],"")</f>
        <v>0</v>
      </c>
      <c r="X43"/>
      <c r="Z43" s="8"/>
    </row>
    <row r="44" spans="2:26" hidden="1" x14ac:dyDescent="0.15">
      <c r="B44" s="13">
        <v>38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>
        <f>table13[[#This Row],[単価（円）]]*table13[[#This Row],[数量]]</f>
        <v>0</v>
      </c>
      <c r="N44" s="13">
        <f>table13[[#This Row],[事業費（円）
税抜]]*1.1</f>
        <v>0</v>
      </c>
      <c r="O44" s="1"/>
      <c r="P44" s="1">
        <f>table13[[#This Row],[要望者
（取組主体）名]]</f>
        <v>0</v>
      </c>
      <c r="Q44" s="5">
        <f>IF(COUNTIF($D$5:D44,D44)&gt;=2,"",SUMIF($D:$D,D44,$E:$E))</f>
        <v>0</v>
      </c>
      <c r="R44" s="2">
        <f>IF(COUNTIF($D$5:D44,D44)&gt;=2,"",SUMIF($D:$D,D44,$M:$M))</f>
        <v>0</v>
      </c>
      <c r="S44" s="2">
        <f>IFERROR(ROUNDDOWN(table13[[#This Row],[申請者別合計（円）]]*1.1,0),"")</f>
        <v>0</v>
      </c>
      <c r="T44" s="2">
        <f>IFERROR(ROUNDDOWN(table13[[#This Row],[申請者別合計（円）]]*0.5,-3),"")</f>
        <v>0</v>
      </c>
      <c r="U44" s="1"/>
      <c r="V44" s="4">
        <f>IFERROR(table13[[#This Row],[申請者別合計（円）]]-table13[[#This Row],[県補助]]+table13[[#This Row],[市町村費]],"")</f>
        <v>0</v>
      </c>
      <c r="X44"/>
      <c r="Z44" s="8"/>
    </row>
    <row r="45" spans="2:26" hidden="1" x14ac:dyDescent="0.15">
      <c r="B45" s="12">
        <v>39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>
        <f>table13[[#This Row],[単価（円）]]*table13[[#This Row],[数量]]</f>
        <v>0</v>
      </c>
      <c r="N45" s="13">
        <f>table13[[#This Row],[事業費（円）
税抜]]*1.1</f>
        <v>0</v>
      </c>
      <c r="O45" s="1"/>
      <c r="P45" s="1">
        <f>table13[[#This Row],[要望者
（取組主体）名]]</f>
        <v>0</v>
      </c>
      <c r="Q45" s="5">
        <f>IF(COUNTIF($D$5:D45,D45)&gt;=2,"",SUMIF($D:$D,D45,$E:$E))</f>
        <v>0</v>
      </c>
      <c r="R45" s="2">
        <f>IF(COUNTIF($D$5:D45,D45)&gt;=2,"",SUMIF($D:$D,D45,$M:$M))</f>
        <v>0</v>
      </c>
      <c r="S45" s="2">
        <f>IFERROR(ROUNDDOWN(table13[[#This Row],[申請者別合計（円）]]*1.1,0),"")</f>
        <v>0</v>
      </c>
      <c r="T45" s="2">
        <f>IFERROR(ROUNDDOWN(table13[[#This Row],[申請者別合計（円）]]*0.5,-3),"")</f>
        <v>0</v>
      </c>
      <c r="U45" s="1"/>
      <c r="V45" s="4">
        <f>IFERROR(table13[[#This Row],[申請者別合計（円）]]-table13[[#This Row],[県補助]]+table13[[#This Row],[市町村費]],"")</f>
        <v>0</v>
      </c>
      <c r="X45"/>
      <c r="Z45" s="8"/>
    </row>
    <row r="46" spans="2:26" hidden="1" x14ac:dyDescent="0.15">
      <c r="B46" s="13">
        <v>40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>
        <f>table13[[#This Row],[単価（円）]]*table13[[#This Row],[数量]]</f>
        <v>0</v>
      </c>
      <c r="N46" s="13">
        <f>table13[[#This Row],[事業費（円）
税抜]]*1.1</f>
        <v>0</v>
      </c>
      <c r="O46" s="1"/>
      <c r="P46" s="1">
        <f>table13[[#This Row],[要望者
（取組主体）名]]</f>
        <v>0</v>
      </c>
      <c r="Q46" s="5">
        <f>IF(COUNTIF($D$5:D46,D46)&gt;=2,"",SUMIF($D:$D,D46,$E:$E))</f>
        <v>0</v>
      </c>
      <c r="R46" s="2">
        <f>IF(COUNTIF($D$5:D46,D46)&gt;=2,"",SUMIF($D:$D,D46,$M:$M))</f>
        <v>0</v>
      </c>
      <c r="S46" s="2">
        <f>IFERROR(ROUNDDOWN(table13[[#This Row],[申請者別合計（円）]]*1.1,0),"")</f>
        <v>0</v>
      </c>
      <c r="T46" s="2">
        <f>IFERROR(ROUNDDOWN(table13[[#This Row],[申請者別合計（円）]]*0.5,-3),"")</f>
        <v>0</v>
      </c>
      <c r="U46" s="1"/>
      <c r="V46" s="4">
        <f>IFERROR(table13[[#This Row],[申請者別合計（円）]]-table13[[#This Row],[県補助]]+table13[[#This Row],[市町村費]],"")</f>
        <v>0</v>
      </c>
      <c r="X46"/>
      <c r="Z46" s="8"/>
    </row>
    <row r="47" spans="2:26" hidden="1" x14ac:dyDescent="0.15">
      <c r="B47" s="12">
        <v>41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>
        <f>table13[[#This Row],[単価（円）]]*table13[[#This Row],[数量]]</f>
        <v>0</v>
      </c>
      <c r="N47" s="13">
        <f>table13[[#This Row],[事業費（円）
税抜]]*1.1</f>
        <v>0</v>
      </c>
      <c r="O47" s="1"/>
      <c r="P47" s="1">
        <f>table13[[#This Row],[要望者
（取組主体）名]]</f>
        <v>0</v>
      </c>
      <c r="Q47" s="5">
        <f>IF(COUNTIF($D$5:D47,D47)&gt;=2,"",SUMIF($D:$D,D47,$E:$E))</f>
        <v>0</v>
      </c>
      <c r="R47" s="2">
        <f>IF(COUNTIF($D$5:D47,D47)&gt;=2,"",SUMIF($D:$D,D47,$M:$M))</f>
        <v>0</v>
      </c>
      <c r="S47" s="2">
        <f>IFERROR(ROUNDDOWN(table13[[#This Row],[申請者別合計（円）]]*1.1,0),"")</f>
        <v>0</v>
      </c>
      <c r="T47" s="2">
        <f>IFERROR(ROUNDDOWN(table13[[#This Row],[申請者別合計（円）]]*0.5,-3),"")</f>
        <v>0</v>
      </c>
      <c r="U47" s="1"/>
      <c r="V47" s="4">
        <f>IFERROR(table13[[#This Row],[申請者別合計（円）]]-table13[[#This Row],[県補助]]+table13[[#This Row],[市町村費]],"")</f>
        <v>0</v>
      </c>
      <c r="X47"/>
      <c r="Z47" s="8"/>
    </row>
    <row r="48" spans="2:26" hidden="1" x14ac:dyDescent="0.15">
      <c r="B48" s="13">
        <v>42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>
        <f>table13[[#This Row],[単価（円）]]*table13[[#This Row],[数量]]</f>
        <v>0</v>
      </c>
      <c r="N48" s="13">
        <f>table13[[#This Row],[事業費（円）
税抜]]*1.1</f>
        <v>0</v>
      </c>
      <c r="O48" s="1"/>
      <c r="P48" s="1">
        <f>table13[[#This Row],[要望者
（取組主体）名]]</f>
        <v>0</v>
      </c>
      <c r="Q48" s="5">
        <f>IF(COUNTIF($D$5:D48,D48)&gt;=2,"",SUMIF($D:$D,D48,$E:$E))</f>
        <v>0</v>
      </c>
      <c r="R48" s="2">
        <f>IF(COUNTIF($D$5:D48,D48)&gt;=2,"",SUMIF($D:$D,D48,$M:$M))</f>
        <v>0</v>
      </c>
      <c r="S48" s="2">
        <f>IFERROR(ROUNDDOWN(table13[[#This Row],[申請者別合計（円）]]*1.1,0),"")</f>
        <v>0</v>
      </c>
      <c r="T48" s="2">
        <f>IFERROR(ROUNDDOWN(table13[[#This Row],[申請者別合計（円）]]*0.5,-3),"")</f>
        <v>0</v>
      </c>
      <c r="U48" s="1"/>
      <c r="V48" s="4">
        <f>IFERROR(table13[[#This Row],[申請者別合計（円）]]-table13[[#This Row],[県補助]]+table13[[#This Row],[市町村費]],"")</f>
        <v>0</v>
      </c>
      <c r="X48"/>
      <c r="Z48" s="8"/>
    </row>
    <row r="49" spans="2:26" hidden="1" x14ac:dyDescent="0.15">
      <c r="B49" s="12">
        <v>43</v>
      </c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>
        <f>table13[[#This Row],[単価（円）]]*table13[[#This Row],[数量]]</f>
        <v>0</v>
      </c>
      <c r="N49" s="13">
        <f>table13[[#This Row],[事業費（円）
税抜]]*1.1</f>
        <v>0</v>
      </c>
      <c r="O49" s="1"/>
      <c r="P49" s="1">
        <f>table13[[#This Row],[要望者
（取組主体）名]]</f>
        <v>0</v>
      </c>
      <c r="Q49" s="5">
        <f>IF(COUNTIF($D$5:D49,D49)&gt;=2,"",SUMIF($D:$D,D49,$E:$E))</f>
        <v>0</v>
      </c>
      <c r="R49" s="2">
        <f>IF(COUNTIF($D$5:D49,D49)&gt;=2,"",SUMIF($D:$D,D49,$M:$M))</f>
        <v>0</v>
      </c>
      <c r="S49" s="2">
        <f>IFERROR(ROUNDDOWN(table13[[#This Row],[申請者別合計（円）]]*1.1,0),"")</f>
        <v>0</v>
      </c>
      <c r="T49" s="2">
        <f>IFERROR(ROUNDDOWN(table13[[#This Row],[申請者別合計（円）]]*0.5,-3),"")</f>
        <v>0</v>
      </c>
      <c r="U49" s="1"/>
      <c r="V49" s="4">
        <f>IFERROR(table13[[#This Row],[申請者別合計（円）]]-table13[[#This Row],[県補助]]+table13[[#This Row],[市町村費]],"")</f>
        <v>0</v>
      </c>
      <c r="X49"/>
      <c r="Z49" s="8"/>
    </row>
    <row r="50" spans="2:26" hidden="1" x14ac:dyDescent="0.15">
      <c r="B50" s="13">
        <v>44</v>
      </c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>
        <f>table13[[#This Row],[単価（円）]]*table13[[#This Row],[数量]]</f>
        <v>0</v>
      </c>
      <c r="N50" s="13">
        <f>table13[[#This Row],[事業費（円）
税抜]]*1.1</f>
        <v>0</v>
      </c>
      <c r="O50" s="1"/>
      <c r="P50" s="1">
        <f>table13[[#This Row],[要望者
（取組主体）名]]</f>
        <v>0</v>
      </c>
      <c r="Q50" s="5">
        <f>IF(COUNTIF($D$5:D50,D50)&gt;=2,"",SUMIF($D:$D,D50,$E:$E))</f>
        <v>0</v>
      </c>
      <c r="R50" s="2">
        <f>IF(COUNTIF($D$5:D50,D50)&gt;=2,"",SUMIF($D:$D,D50,$M:$M))</f>
        <v>0</v>
      </c>
      <c r="S50" s="2">
        <f>IFERROR(ROUNDDOWN(table13[[#This Row],[申請者別合計（円）]]*1.1,0),"")</f>
        <v>0</v>
      </c>
      <c r="T50" s="2">
        <f>IFERROR(ROUNDDOWN(table13[[#This Row],[申請者別合計（円）]]*0.5,-3),"")</f>
        <v>0</v>
      </c>
      <c r="U50" s="1"/>
      <c r="V50" s="4">
        <f>IFERROR(table13[[#This Row],[申請者別合計（円）]]-table13[[#This Row],[県補助]]+table13[[#This Row],[市町村費]],"")</f>
        <v>0</v>
      </c>
      <c r="X50"/>
      <c r="Z50" s="8"/>
    </row>
    <row r="51" spans="2:26" hidden="1" x14ac:dyDescent="0.15">
      <c r="B51" s="12">
        <v>45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>
        <f>table13[[#This Row],[単価（円）]]*table13[[#This Row],[数量]]</f>
        <v>0</v>
      </c>
      <c r="N51" s="13">
        <f>table13[[#This Row],[事業費（円）
税抜]]*1.1</f>
        <v>0</v>
      </c>
      <c r="O51" s="1"/>
      <c r="P51" s="1">
        <f>table13[[#This Row],[要望者
（取組主体）名]]</f>
        <v>0</v>
      </c>
      <c r="Q51" s="5">
        <f>IF(COUNTIF($D$5:D51,D51)&gt;=2,"",SUMIF($D:$D,D51,$E:$E))</f>
        <v>0</v>
      </c>
      <c r="R51" s="2">
        <f>IF(COUNTIF($D$5:D51,D51)&gt;=2,"",SUMIF($D:$D,D51,$M:$M))</f>
        <v>0</v>
      </c>
      <c r="S51" s="2">
        <f>IFERROR(ROUNDDOWN(table13[[#This Row],[申請者別合計（円）]]*1.1,0),"")</f>
        <v>0</v>
      </c>
      <c r="T51" s="2">
        <f>IFERROR(ROUNDDOWN(table13[[#This Row],[申請者別合計（円）]]*0.5,-3),"")</f>
        <v>0</v>
      </c>
      <c r="U51" s="1"/>
      <c r="V51" s="4">
        <f>IFERROR(table13[[#This Row],[申請者別合計（円）]]-table13[[#This Row],[県補助]]+table13[[#This Row],[市町村費]],"")</f>
        <v>0</v>
      </c>
      <c r="X51"/>
      <c r="Z51" s="8"/>
    </row>
    <row r="52" spans="2:26" hidden="1" x14ac:dyDescent="0.15">
      <c r="B52" s="13">
        <v>46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>
        <f>table13[[#This Row],[単価（円）]]*table13[[#This Row],[数量]]</f>
        <v>0</v>
      </c>
      <c r="N52" s="13">
        <f>table13[[#This Row],[事業費（円）
税抜]]*1.1</f>
        <v>0</v>
      </c>
      <c r="O52" s="1"/>
      <c r="P52" s="1">
        <f>table13[[#This Row],[要望者
（取組主体）名]]</f>
        <v>0</v>
      </c>
      <c r="Q52" s="5">
        <f>IF(COUNTIF($D$5:D52,D52)&gt;=2,"",SUMIF($D:$D,D52,$E:$E))</f>
        <v>0</v>
      </c>
      <c r="R52" s="2">
        <f>IF(COUNTIF($D$5:D52,D52)&gt;=2,"",SUMIF($D:$D,D52,$M:$M))</f>
        <v>0</v>
      </c>
      <c r="S52" s="2">
        <f>IFERROR(ROUNDDOWN(table13[[#This Row],[申請者別合計（円）]]*1.1,0),"")</f>
        <v>0</v>
      </c>
      <c r="T52" s="2">
        <f>IFERROR(ROUNDDOWN(table13[[#This Row],[申請者別合計（円）]]*0.5,-3),"")</f>
        <v>0</v>
      </c>
      <c r="U52" s="1"/>
      <c r="V52" s="4">
        <f>IFERROR(table13[[#This Row],[申請者別合計（円）]]-table13[[#This Row],[県補助]]+table13[[#This Row],[市町村費]],"")</f>
        <v>0</v>
      </c>
      <c r="X52"/>
      <c r="Z52" s="8"/>
    </row>
    <row r="53" spans="2:26" hidden="1" x14ac:dyDescent="0.15">
      <c r="B53" s="12">
        <v>47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>
        <f>table13[[#This Row],[単価（円）]]*table13[[#This Row],[数量]]</f>
        <v>0</v>
      </c>
      <c r="N53" s="13">
        <f>table13[[#This Row],[事業費（円）
税抜]]*1.1</f>
        <v>0</v>
      </c>
      <c r="O53" s="1"/>
      <c r="P53" s="1">
        <f>table13[[#This Row],[要望者
（取組主体）名]]</f>
        <v>0</v>
      </c>
      <c r="Q53" s="5">
        <f>IF(COUNTIF($D$5:D53,D53)&gt;=2,"",SUMIF($D:$D,D53,$E:$E))</f>
        <v>0</v>
      </c>
      <c r="R53" s="2">
        <f>IF(COUNTIF($D$5:D53,D53)&gt;=2,"",SUMIF($D:$D,D53,$M:$M))</f>
        <v>0</v>
      </c>
      <c r="S53" s="2">
        <f>IFERROR(ROUNDDOWN(table13[[#This Row],[申請者別合計（円）]]*1.1,0),"")</f>
        <v>0</v>
      </c>
      <c r="T53" s="2">
        <f>IFERROR(ROUNDDOWN(table13[[#This Row],[申請者別合計（円）]]*0.5,-3),"")</f>
        <v>0</v>
      </c>
      <c r="U53" s="1"/>
      <c r="V53" s="4">
        <f>IFERROR(table13[[#This Row],[申請者別合計（円）]]-table13[[#This Row],[県補助]]+table13[[#This Row],[市町村費]],"")</f>
        <v>0</v>
      </c>
      <c r="X53"/>
      <c r="Z53" s="8"/>
    </row>
    <row r="54" spans="2:26" hidden="1" x14ac:dyDescent="0.15">
      <c r="B54" s="13">
        <v>48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>
        <f>table13[[#This Row],[単価（円）]]*table13[[#This Row],[数量]]</f>
        <v>0</v>
      </c>
      <c r="N54" s="13">
        <f>table13[[#This Row],[事業費（円）
税抜]]*1.1</f>
        <v>0</v>
      </c>
      <c r="O54" s="1"/>
      <c r="P54" s="1">
        <f>table13[[#This Row],[要望者
（取組主体）名]]</f>
        <v>0</v>
      </c>
      <c r="Q54" s="5">
        <f>IF(COUNTIF($D$5:D54,D54)&gt;=2,"",SUMIF($D:$D,D54,$E:$E))</f>
        <v>0</v>
      </c>
      <c r="R54" s="2">
        <f>IF(COUNTIF($D$5:D54,D54)&gt;=2,"",SUMIF($D:$D,D54,$M:$M))</f>
        <v>0</v>
      </c>
      <c r="S54" s="2">
        <f>IFERROR(ROUNDDOWN(table13[[#This Row],[申請者別合計（円）]]*1.1,0),"")</f>
        <v>0</v>
      </c>
      <c r="T54" s="2">
        <f>IFERROR(ROUNDDOWN(table13[[#This Row],[申請者別合計（円）]]*0.5,-3),"")</f>
        <v>0</v>
      </c>
      <c r="U54" s="1"/>
      <c r="V54" s="4">
        <f>IFERROR(table13[[#This Row],[申請者別合計（円）]]-table13[[#This Row],[県補助]]+table13[[#This Row],[市町村費]],"")</f>
        <v>0</v>
      </c>
      <c r="X54"/>
      <c r="Z54" s="8"/>
    </row>
    <row r="55" spans="2:26" hidden="1" x14ac:dyDescent="0.15">
      <c r="B55" s="12">
        <v>49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>
        <f>table13[[#This Row],[単価（円）]]*table13[[#This Row],[数量]]</f>
        <v>0</v>
      </c>
      <c r="N55" s="13">
        <f>table13[[#This Row],[事業費（円）
税抜]]*1.1</f>
        <v>0</v>
      </c>
      <c r="O55" s="1"/>
      <c r="P55" s="1">
        <f>table13[[#This Row],[要望者
（取組主体）名]]</f>
        <v>0</v>
      </c>
      <c r="Q55" s="5">
        <f>IF(COUNTIF($D$5:D55,D55)&gt;=2,"",SUMIF($D:$D,D55,$E:$E))</f>
        <v>0</v>
      </c>
      <c r="R55" s="2">
        <f>IF(COUNTIF($D$5:D55,D55)&gt;=2,"",SUMIF($D:$D,D55,$M:$M))</f>
        <v>0</v>
      </c>
      <c r="S55" s="2">
        <f>IFERROR(ROUNDDOWN(table13[[#This Row],[申請者別合計（円）]]*1.1,0),"")</f>
        <v>0</v>
      </c>
      <c r="T55" s="2">
        <f>IFERROR(ROUNDDOWN(table13[[#This Row],[申請者別合計（円）]]*0.5,-3),"")</f>
        <v>0</v>
      </c>
      <c r="U55" s="1"/>
      <c r="V55" s="4">
        <f>IFERROR(table13[[#This Row],[申請者別合計（円）]]-table13[[#This Row],[県補助]]+table13[[#This Row],[市町村費]],"")</f>
        <v>0</v>
      </c>
      <c r="X55"/>
      <c r="Z55" s="8"/>
    </row>
    <row r="56" spans="2:26" hidden="1" x14ac:dyDescent="0.15">
      <c r="B56" s="13">
        <v>50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>
        <f>table13[[#This Row],[単価（円）]]*table13[[#This Row],[数量]]</f>
        <v>0</v>
      </c>
      <c r="N56" s="13">
        <f>table13[[#This Row],[事業費（円）
税抜]]*1.1</f>
        <v>0</v>
      </c>
      <c r="O56" s="1"/>
      <c r="P56" s="1">
        <f>table13[[#This Row],[要望者
（取組主体）名]]</f>
        <v>0</v>
      </c>
      <c r="Q56" s="5">
        <f>IF(COUNTIF($D$5:D56,D56)&gt;=2,"",SUMIF($D:$D,D56,$E:$E))</f>
        <v>0</v>
      </c>
      <c r="R56" s="2">
        <f>IF(COUNTIF($D$5:D56,D56)&gt;=2,"",SUMIF($D:$D,D56,$M:$M))</f>
        <v>0</v>
      </c>
      <c r="S56" s="2">
        <f>IFERROR(ROUNDDOWN(table13[[#This Row],[申請者別合計（円）]]*1.1,0),"")</f>
        <v>0</v>
      </c>
      <c r="T56" s="2">
        <f>IFERROR(ROUNDDOWN(table13[[#This Row],[申請者別合計（円）]]*0.5,-3),"")</f>
        <v>0</v>
      </c>
      <c r="U56" s="1"/>
      <c r="V56" s="4">
        <f>IFERROR(table13[[#This Row],[申請者別合計（円）]]-table13[[#This Row],[県補助]]+table13[[#This Row],[市町村費]],"")</f>
        <v>0</v>
      </c>
      <c r="X56"/>
      <c r="Z56" s="8"/>
    </row>
    <row r="57" spans="2:26" hidden="1" x14ac:dyDescent="0.15">
      <c r="B57" s="12">
        <v>51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>
        <f>table13[[#This Row],[単価（円）]]*table13[[#This Row],[数量]]</f>
        <v>0</v>
      </c>
      <c r="N57" s="13">
        <f>table13[[#This Row],[事業費（円）
税抜]]*1.1</f>
        <v>0</v>
      </c>
      <c r="O57" s="1"/>
      <c r="P57" s="1">
        <f>table13[[#This Row],[要望者
（取組主体）名]]</f>
        <v>0</v>
      </c>
      <c r="Q57" s="5">
        <f>IF(COUNTIF($D$5:D57,D57)&gt;=2,"",SUMIF($D:$D,D57,$E:$E))</f>
        <v>0</v>
      </c>
      <c r="R57" s="2">
        <f>IF(COUNTIF($D$5:D57,D57)&gt;=2,"",SUMIF($D:$D,D57,$M:$M))</f>
        <v>0</v>
      </c>
      <c r="S57" s="2">
        <f>IFERROR(ROUNDDOWN(table13[[#This Row],[申請者別合計（円）]]*1.1,0),"")</f>
        <v>0</v>
      </c>
      <c r="T57" s="2">
        <f>IFERROR(ROUNDDOWN(table13[[#This Row],[申請者別合計（円）]]*0.5,-3),"")</f>
        <v>0</v>
      </c>
      <c r="U57" s="1"/>
      <c r="V57" s="4">
        <f>IFERROR(table13[[#This Row],[申請者別合計（円）]]-table13[[#This Row],[県補助]]+table13[[#This Row],[市町村費]],"")</f>
        <v>0</v>
      </c>
      <c r="X57"/>
      <c r="Z57" s="8"/>
    </row>
    <row r="58" spans="2:26" hidden="1" x14ac:dyDescent="0.15">
      <c r="B58" s="13">
        <v>52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>
        <f>table13[[#This Row],[単価（円）]]*table13[[#This Row],[数量]]</f>
        <v>0</v>
      </c>
      <c r="N58" s="13">
        <f>table13[[#This Row],[事業費（円）
税抜]]*1.1</f>
        <v>0</v>
      </c>
      <c r="O58" s="1"/>
      <c r="P58" s="1">
        <f>table13[[#This Row],[要望者
（取組主体）名]]</f>
        <v>0</v>
      </c>
      <c r="Q58" s="5">
        <f>IF(COUNTIF($D$5:D58,D58)&gt;=2,"",SUMIF($D:$D,D58,$E:$E))</f>
        <v>0</v>
      </c>
      <c r="R58" s="2">
        <f>IF(COUNTIF($D$5:D58,D58)&gt;=2,"",SUMIF($D:$D,D58,$M:$M))</f>
        <v>0</v>
      </c>
      <c r="S58" s="2">
        <f>IFERROR(ROUNDDOWN(table13[[#This Row],[申請者別合計（円）]]*1.1,0),"")</f>
        <v>0</v>
      </c>
      <c r="T58" s="2">
        <f>IFERROR(ROUNDDOWN(table13[[#This Row],[申請者別合計（円）]]*0.5,-3),"")</f>
        <v>0</v>
      </c>
      <c r="U58" s="1"/>
      <c r="V58" s="4">
        <f>IFERROR(table13[[#This Row],[申請者別合計（円）]]-table13[[#This Row],[県補助]]+table13[[#This Row],[市町村費]],"")</f>
        <v>0</v>
      </c>
      <c r="X58"/>
      <c r="Z58" s="8"/>
    </row>
    <row r="59" spans="2:26" hidden="1" x14ac:dyDescent="0.15">
      <c r="B59" s="12">
        <v>53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>
        <f>table13[[#This Row],[単価（円）]]*table13[[#This Row],[数量]]</f>
        <v>0</v>
      </c>
      <c r="N59" s="13">
        <f>table13[[#This Row],[事業費（円）
税抜]]*1.1</f>
        <v>0</v>
      </c>
      <c r="O59" s="1"/>
      <c r="P59" s="1">
        <f>table13[[#This Row],[要望者
（取組主体）名]]</f>
        <v>0</v>
      </c>
      <c r="Q59" s="5">
        <f>IF(COUNTIF($D$5:D59,D59)&gt;=2,"",SUMIF($D:$D,D59,$E:$E))</f>
        <v>0</v>
      </c>
      <c r="R59" s="2">
        <f>IF(COUNTIF($D$5:D59,D59)&gt;=2,"",SUMIF($D:$D,D59,$M:$M))</f>
        <v>0</v>
      </c>
      <c r="S59" s="2">
        <f>IFERROR(ROUNDDOWN(table13[[#This Row],[申請者別合計（円）]]*1.1,0),"")</f>
        <v>0</v>
      </c>
      <c r="T59" s="2">
        <f>IFERROR(ROUNDDOWN(table13[[#This Row],[申請者別合計（円）]]*0.5,-3),"")</f>
        <v>0</v>
      </c>
      <c r="U59" s="1"/>
      <c r="V59" s="4">
        <f>IFERROR(table13[[#This Row],[申請者別合計（円）]]-table13[[#This Row],[県補助]]+table13[[#This Row],[市町村費]],"")</f>
        <v>0</v>
      </c>
      <c r="X59"/>
      <c r="Z59" s="8"/>
    </row>
    <row r="60" spans="2:26" hidden="1" x14ac:dyDescent="0.15">
      <c r="B60" s="13">
        <v>54</v>
      </c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>
        <f>table13[[#This Row],[単価（円）]]*table13[[#This Row],[数量]]</f>
        <v>0</v>
      </c>
      <c r="N60" s="13">
        <f>table13[[#This Row],[事業費（円）
税抜]]*1.1</f>
        <v>0</v>
      </c>
      <c r="O60" s="1"/>
      <c r="P60" s="1">
        <f>table13[[#This Row],[要望者
（取組主体）名]]</f>
        <v>0</v>
      </c>
      <c r="Q60" s="5">
        <f>IF(COUNTIF($D$5:D60,D60)&gt;=2,"",SUMIF($D:$D,D60,$E:$E))</f>
        <v>0</v>
      </c>
      <c r="R60" s="2">
        <f>IF(COUNTIF($D$5:D60,D60)&gt;=2,"",SUMIF($D:$D,D60,$M:$M))</f>
        <v>0</v>
      </c>
      <c r="S60" s="2">
        <f>IFERROR(ROUNDDOWN(table13[[#This Row],[申請者別合計（円）]]*1.1,0),"")</f>
        <v>0</v>
      </c>
      <c r="T60" s="2">
        <f>IFERROR(ROUNDDOWN(table13[[#This Row],[申請者別合計（円）]]*0.5,-3),"")</f>
        <v>0</v>
      </c>
      <c r="U60" s="1"/>
      <c r="V60" s="4">
        <f>IFERROR(table13[[#This Row],[申請者別合計（円）]]-table13[[#This Row],[県補助]]+table13[[#This Row],[市町村費]],"")</f>
        <v>0</v>
      </c>
      <c r="X60"/>
      <c r="Z60" s="8"/>
    </row>
    <row r="61" spans="2:26" hidden="1" x14ac:dyDescent="0.15">
      <c r="B61" s="12">
        <v>55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>
        <f>table13[[#This Row],[単価（円）]]*table13[[#This Row],[数量]]</f>
        <v>0</v>
      </c>
      <c r="N61" s="13">
        <f>table13[[#This Row],[事業費（円）
税抜]]*1.1</f>
        <v>0</v>
      </c>
      <c r="O61" s="1"/>
      <c r="P61" s="1">
        <f>table13[[#This Row],[要望者
（取組主体）名]]</f>
        <v>0</v>
      </c>
      <c r="Q61" s="5">
        <f>IF(COUNTIF($D$5:D61,D61)&gt;=2,"",SUMIF($D:$D,D61,$E:$E))</f>
        <v>0</v>
      </c>
      <c r="R61" s="2">
        <f>IF(COUNTIF($D$5:D61,D61)&gt;=2,"",SUMIF($D:$D,D61,$M:$M))</f>
        <v>0</v>
      </c>
      <c r="S61" s="2">
        <f>IFERROR(ROUNDDOWN(table13[[#This Row],[申請者別合計（円）]]*1.1,0),"")</f>
        <v>0</v>
      </c>
      <c r="T61" s="2">
        <f>IFERROR(ROUNDDOWN(table13[[#This Row],[申請者別合計（円）]]*0.5,-3),"")</f>
        <v>0</v>
      </c>
      <c r="U61" s="1"/>
      <c r="V61" s="4">
        <f>IFERROR(table13[[#This Row],[申請者別合計（円）]]-table13[[#This Row],[県補助]]+table13[[#This Row],[市町村費]],"")</f>
        <v>0</v>
      </c>
      <c r="X61"/>
      <c r="Z61" s="8"/>
    </row>
    <row r="62" spans="2:26" hidden="1" x14ac:dyDescent="0.15">
      <c r="B62" s="13">
        <v>56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>
        <f>table13[[#This Row],[単価（円）]]*table13[[#This Row],[数量]]</f>
        <v>0</v>
      </c>
      <c r="N62" s="13">
        <f>table13[[#This Row],[事業費（円）
税抜]]*1.1</f>
        <v>0</v>
      </c>
      <c r="O62" s="1"/>
      <c r="P62" s="1">
        <f>table13[[#This Row],[要望者
（取組主体）名]]</f>
        <v>0</v>
      </c>
      <c r="Q62" s="5">
        <f>IF(COUNTIF($D$5:D62,D62)&gt;=2,"",SUMIF($D:$D,D62,$E:$E))</f>
        <v>0</v>
      </c>
      <c r="R62" s="2">
        <f>IF(COUNTIF($D$5:D62,D62)&gt;=2,"",SUMIF($D:$D,D62,$M:$M))</f>
        <v>0</v>
      </c>
      <c r="S62" s="2">
        <f>IFERROR(ROUNDDOWN(table13[[#This Row],[申請者別合計（円）]]*1.1,0),"")</f>
        <v>0</v>
      </c>
      <c r="T62" s="2">
        <f>IFERROR(ROUNDDOWN(table13[[#This Row],[申請者別合計（円）]]*0.5,-3),"")</f>
        <v>0</v>
      </c>
      <c r="U62" s="1"/>
      <c r="V62" s="4">
        <f>IFERROR(table13[[#This Row],[申請者別合計（円）]]-table13[[#This Row],[県補助]]+table13[[#This Row],[市町村費]],"")</f>
        <v>0</v>
      </c>
      <c r="X62"/>
      <c r="Z62" s="8"/>
    </row>
    <row r="63" spans="2:26" hidden="1" x14ac:dyDescent="0.15">
      <c r="B63" s="12">
        <v>57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>
        <f>table13[[#This Row],[単価（円）]]*table13[[#This Row],[数量]]</f>
        <v>0</v>
      </c>
      <c r="N63" s="13">
        <f>table13[[#This Row],[事業費（円）
税抜]]*1.1</f>
        <v>0</v>
      </c>
      <c r="O63" s="1"/>
      <c r="P63" s="1">
        <f>table13[[#This Row],[要望者
（取組主体）名]]</f>
        <v>0</v>
      </c>
      <c r="Q63" s="5">
        <f>IF(COUNTIF($D$5:D63,D63)&gt;=2,"",SUMIF($D:$D,D63,$E:$E))</f>
        <v>0</v>
      </c>
      <c r="R63" s="2">
        <f>IF(COUNTIF($D$5:D63,D63)&gt;=2,"",SUMIF($D:$D,D63,$M:$M))</f>
        <v>0</v>
      </c>
      <c r="S63" s="2">
        <f>IFERROR(ROUNDDOWN(table13[[#This Row],[申請者別合計（円）]]*1.1,0),"")</f>
        <v>0</v>
      </c>
      <c r="T63" s="2">
        <f>IFERROR(ROUNDDOWN(table13[[#This Row],[申請者別合計（円）]]*0.5,-3),"")</f>
        <v>0</v>
      </c>
      <c r="U63" s="1"/>
      <c r="V63" s="4">
        <f>IFERROR(table13[[#This Row],[申請者別合計（円）]]-table13[[#This Row],[県補助]]+table13[[#This Row],[市町村費]],"")</f>
        <v>0</v>
      </c>
      <c r="X63"/>
      <c r="Z63" s="8"/>
    </row>
    <row r="64" spans="2:26" hidden="1" x14ac:dyDescent="0.15">
      <c r="B64" s="13">
        <v>58</v>
      </c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>
        <f>table13[[#This Row],[単価（円）]]*table13[[#This Row],[数量]]</f>
        <v>0</v>
      </c>
      <c r="N64" s="13">
        <f>table13[[#This Row],[事業費（円）
税抜]]*1.1</f>
        <v>0</v>
      </c>
      <c r="O64" s="1"/>
      <c r="P64" s="1">
        <f>table13[[#This Row],[要望者
（取組主体）名]]</f>
        <v>0</v>
      </c>
      <c r="Q64" s="5">
        <f>IF(COUNTIF($D$5:D64,D64)&gt;=2,"",SUMIF($D:$D,D64,$E:$E))</f>
        <v>0</v>
      </c>
      <c r="R64" s="2">
        <f>IF(COUNTIF($D$5:D64,D64)&gt;=2,"",SUMIF($D:$D,D64,$M:$M))</f>
        <v>0</v>
      </c>
      <c r="S64" s="2">
        <f>IFERROR(ROUNDDOWN(table13[[#This Row],[申請者別合計（円）]]*1.1,0),"")</f>
        <v>0</v>
      </c>
      <c r="T64" s="2">
        <f>IFERROR(ROUNDDOWN(table13[[#This Row],[申請者別合計（円）]]*0.5,-3),"")</f>
        <v>0</v>
      </c>
      <c r="U64" s="1"/>
      <c r="V64" s="4">
        <f>IFERROR(table13[[#This Row],[申請者別合計（円）]]-table13[[#This Row],[県補助]]+table13[[#This Row],[市町村費]],"")</f>
        <v>0</v>
      </c>
      <c r="X64"/>
      <c r="Z64" s="8"/>
    </row>
    <row r="65" spans="2:26" hidden="1" x14ac:dyDescent="0.15">
      <c r="B65" s="12">
        <v>59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>
        <f>table13[[#This Row],[単価（円）]]*table13[[#This Row],[数量]]</f>
        <v>0</v>
      </c>
      <c r="N65" s="13">
        <f>table13[[#This Row],[事業費（円）
税抜]]*1.1</f>
        <v>0</v>
      </c>
      <c r="O65" s="1"/>
      <c r="P65" s="1">
        <f>table13[[#This Row],[要望者
（取組主体）名]]</f>
        <v>0</v>
      </c>
      <c r="Q65" s="5">
        <f>IF(COUNTIF($D$5:D65,D65)&gt;=2,"",SUMIF($D:$D,D65,$E:$E))</f>
        <v>0</v>
      </c>
      <c r="R65" s="2">
        <f>IF(COUNTIF($D$5:D65,D65)&gt;=2,"",SUMIF($D:$D,D65,$M:$M))</f>
        <v>0</v>
      </c>
      <c r="S65" s="2">
        <f>IFERROR(ROUNDDOWN(table13[[#This Row],[申請者別合計（円）]]*1.1,0),"")</f>
        <v>0</v>
      </c>
      <c r="T65" s="2">
        <f>IFERROR(ROUNDDOWN(table13[[#This Row],[申請者別合計（円）]]*0.5,-3),"")</f>
        <v>0</v>
      </c>
      <c r="U65" s="1"/>
      <c r="V65" s="4">
        <f>IFERROR(table13[[#This Row],[申請者別合計（円）]]-table13[[#This Row],[県補助]]+table13[[#This Row],[市町村費]],"")</f>
        <v>0</v>
      </c>
      <c r="X65"/>
      <c r="Z65" s="8"/>
    </row>
    <row r="66" spans="2:26" hidden="1" x14ac:dyDescent="0.15">
      <c r="B66" s="13">
        <v>60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>
        <f>table13[[#This Row],[単価（円）]]*table13[[#This Row],[数量]]</f>
        <v>0</v>
      </c>
      <c r="N66" s="13">
        <f>table13[[#This Row],[事業費（円）
税抜]]*1.1</f>
        <v>0</v>
      </c>
      <c r="O66" s="1"/>
      <c r="P66" s="1">
        <f>table13[[#This Row],[要望者
（取組主体）名]]</f>
        <v>0</v>
      </c>
      <c r="Q66" s="5">
        <f>IF(COUNTIF($D$5:D66,D66)&gt;=2,"",SUMIF($D:$D,D66,$E:$E))</f>
        <v>0</v>
      </c>
      <c r="R66" s="2">
        <f>IF(COUNTIF($D$5:D66,D66)&gt;=2,"",SUMIF($D:$D,D66,$M:$M))</f>
        <v>0</v>
      </c>
      <c r="S66" s="2">
        <f>IFERROR(ROUNDDOWN(table13[[#This Row],[申請者別合計（円）]]*1.1,0),"")</f>
        <v>0</v>
      </c>
      <c r="T66" s="2">
        <f>IFERROR(ROUNDDOWN(table13[[#This Row],[申請者別合計（円）]]*0.5,-3),"")</f>
        <v>0</v>
      </c>
      <c r="U66" s="1"/>
      <c r="V66" s="4">
        <f>IFERROR(table13[[#This Row],[申請者別合計（円）]]-table13[[#This Row],[県補助]]+table13[[#This Row],[市町村費]],"")</f>
        <v>0</v>
      </c>
      <c r="X66"/>
      <c r="Z66" s="8"/>
    </row>
    <row r="67" spans="2:26" hidden="1" x14ac:dyDescent="0.15">
      <c r="B67" s="12">
        <v>61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>
        <f>table13[[#This Row],[単価（円）]]*table13[[#This Row],[数量]]</f>
        <v>0</v>
      </c>
      <c r="N67" s="13">
        <f>table13[[#This Row],[事業費（円）
税抜]]*1.1</f>
        <v>0</v>
      </c>
      <c r="O67" s="1"/>
      <c r="P67" s="1">
        <f>table13[[#This Row],[要望者
（取組主体）名]]</f>
        <v>0</v>
      </c>
      <c r="Q67" s="5">
        <f>IF(COUNTIF($D$5:D67,D67)&gt;=2,"",SUMIF($D:$D,D67,$E:$E))</f>
        <v>0</v>
      </c>
      <c r="R67" s="2">
        <f>IF(COUNTIF($D$5:D67,D67)&gt;=2,"",SUMIF($D:$D,D67,$M:$M))</f>
        <v>0</v>
      </c>
      <c r="S67" s="2">
        <f>IFERROR(ROUNDDOWN(table13[[#This Row],[申請者別合計（円）]]*1.1,0),"")</f>
        <v>0</v>
      </c>
      <c r="T67" s="2">
        <f>IFERROR(ROUNDDOWN(table13[[#This Row],[申請者別合計（円）]]*0.5,-3),"")</f>
        <v>0</v>
      </c>
      <c r="U67" s="1"/>
      <c r="V67" s="4">
        <f>IFERROR(table13[[#This Row],[申請者別合計（円）]]-table13[[#This Row],[県補助]]+table13[[#This Row],[市町村費]],"")</f>
        <v>0</v>
      </c>
      <c r="X67"/>
      <c r="Z67" s="8"/>
    </row>
    <row r="68" spans="2:26" hidden="1" x14ac:dyDescent="0.15">
      <c r="B68" s="13">
        <v>62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>
        <f>table13[[#This Row],[単価（円）]]*table13[[#This Row],[数量]]</f>
        <v>0</v>
      </c>
      <c r="N68" s="13">
        <f>table13[[#This Row],[事業費（円）
税抜]]*1.1</f>
        <v>0</v>
      </c>
      <c r="O68" s="1"/>
      <c r="P68" s="1">
        <f>table13[[#This Row],[要望者
（取組主体）名]]</f>
        <v>0</v>
      </c>
      <c r="Q68" s="5">
        <f>IF(COUNTIF($D$5:D68,D68)&gt;=2,"",SUMIF($D:$D,D68,$E:$E))</f>
        <v>0</v>
      </c>
      <c r="R68" s="2">
        <f>IF(COUNTIF($D$5:D68,D68)&gt;=2,"",SUMIF($D:$D,D68,$M:$M))</f>
        <v>0</v>
      </c>
      <c r="S68" s="2">
        <f>IFERROR(ROUNDDOWN(table13[[#This Row],[申請者別合計（円）]]*1.1,0),"")</f>
        <v>0</v>
      </c>
      <c r="T68" s="2">
        <f>IFERROR(ROUNDDOWN(table13[[#This Row],[申請者別合計（円）]]*0.5,-3),"")</f>
        <v>0</v>
      </c>
      <c r="U68" s="1"/>
      <c r="V68" s="4">
        <f>IFERROR(table13[[#This Row],[申請者別合計（円）]]-table13[[#This Row],[県補助]]+table13[[#This Row],[市町村費]],"")</f>
        <v>0</v>
      </c>
      <c r="X68"/>
      <c r="Z68" s="8"/>
    </row>
    <row r="69" spans="2:26" hidden="1" x14ac:dyDescent="0.15">
      <c r="B69" s="12">
        <v>63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>
        <f>table13[[#This Row],[単価（円）]]*table13[[#This Row],[数量]]</f>
        <v>0</v>
      </c>
      <c r="N69" s="13">
        <f>table13[[#This Row],[事業費（円）
税抜]]*1.1</f>
        <v>0</v>
      </c>
      <c r="O69" s="1"/>
      <c r="P69" s="1">
        <f>table13[[#This Row],[要望者
（取組主体）名]]</f>
        <v>0</v>
      </c>
      <c r="Q69" s="5">
        <f>IF(COUNTIF($D$5:D69,D69)&gt;=2,"",SUMIF($D:$D,D69,$E:$E))</f>
        <v>0</v>
      </c>
      <c r="R69" s="2">
        <f>IF(COUNTIF($D$5:D69,D69)&gt;=2,"",SUMIF($D:$D,D69,$M:$M))</f>
        <v>0</v>
      </c>
      <c r="S69" s="2">
        <f>IFERROR(ROUNDDOWN(table13[[#This Row],[申請者別合計（円）]]*1.1,0),"")</f>
        <v>0</v>
      </c>
      <c r="T69" s="2">
        <f>IFERROR(ROUNDDOWN(table13[[#This Row],[申請者別合計（円）]]*0.5,-3),"")</f>
        <v>0</v>
      </c>
      <c r="U69" s="1"/>
      <c r="V69" s="4">
        <f>IFERROR(table13[[#This Row],[申請者別合計（円）]]-table13[[#This Row],[県補助]]+table13[[#This Row],[市町村費]],"")</f>
        <v>0</v>
      </c>
      <c r="X69"/>
      <c r="Z69" s="8"/>
    </row>
    <row r="70" spans="2:26" hidden="1" x14ac:dyDescent="0.15">
      <c r="B70" s="13">
        <v>64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>
        <f>table13[[#This Row],[単価（円）]]*table13[[#This Row],[数量]]</f>
        <v>0</v>
      </c>
      <c r="N70" s="13">
        <f>table13[[#This Row],[事業費（円）
税抜]]*1.1</f>
        <v>0</v>
      </c>
      <c r="O70" s="1"/>
      <c r="P70" s="1">
        <f>table13[[#This Row],[要望者
（取組主体）名]]</f>
        <v>0</v>
      </c>
      <c r="Q70" s="5">
        <f>IF(COUNTIF($D$5:D70,D70)&gt;=2,"",SUMIF($D:$D,D70,$E:$E))</f>
        <v>0</v>
      </c>
      <c r="R70" s="2">
        <f>IF(COUNTIF($D$5:D70,D70)&gt;=2,"",SUMIF($D:$D,D70,$M:$M))</f>
        <v>0</v>
      </c>
      <c r="S70" s="2">
        <f>IFERROR(ROUNDDOWN(table13[[#This Row],[申請者別合計（円）]]*1.1,0),"")</f>
        <v>0</v>
      </c>
      <c r="T70" s="2">
        <f>IFERROR(ROUNDDOWN(table13[[#This Row],[申請者別合計（円）]]*0.5,-3),"")</f>
        <v>0</v>
      </c>
      <c r="U70" s="1"/>
      <c r="V70" s="4">
        <f>IFERROR(table13[[#This Row],[申請者別合計（円）]]-table13[[#This Row],[県補助]]+table13[[#This Row],[市町村費]],"")</f>
        <v>0</v>
      </c>
      <c r="X70"/>
      <c r="Z70" s="8"/>
    </row>
    <row r="71" spans="2:26" hidden="1" x14ac:dyDescent="0.15">
      <c r="B71" s="12">
        <v>65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>
        <f>table13[[#This Row],[単価（円）]]*table13[[#This Row],[数量]]</f>
        <v>0</v>
      </c>
      <c r="N71" s="13">
        <f>table13[[#This Row],[事業費（円）
税抜]]*1.1</f>
        <v>0</v>
      </c>
      <c r="O71" s="1"/>
      <c r="P71" s="1">
        <f>table13[[#This Row],[要望者
（取組主体）名]]</f>
        <v>0</v>
      </c>
      <c r="Q71" s="5">
        <f>IF(COUNTIF($D$5:D71,D71)&gt;=2,"",SUMIF($D:$D,D71,$E:$E))</f>
        <v>0</v>
      </c>
      <c r="R71" s="2">
        <f>IF(COUNTIF($D$5:D71,D71)&gt;=2,"",SUMIF($D:$D,D71,$M:$M))</f>
        <v>0</v>
      </c>
      <c r="S71" s="2">
        <f>IFERROR(ROUNDDOWN(table13[[#This Row],[申請者別合計（円）]]*1.1,0),"")</f>
        <v>0</v>
      </c>
      <c r="T71" s="2">
        <f>IFERROR(ROUNDDOWN(table13[[#This Row],[申請者別合計（円）]]*0.5,-3),"")</f>
        <v>0</v>
      </c>
      <c r="U71" s="1"/>
      <c r="V71" s="4">
        <f>IFERROR(table13[[#This Row],[申請者別合計（円）]]-table13[[#This Row],[県補助]]+table13[[#This Row],[市町村費]],"")</f>
        <v>0</v>
      </c>
      <c r="X71"/>
      <c r="Z71" s="8"/>
    </row>
    <row r="72" spans="2:26" hidden="1" x14ac:dyDescent="0.15">
      <c r="B72" s="13">
        <v>66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>
        <f>table13[[#This Row],[単価（円）]]*table13[[#This Row],[数量]]</f>
        <v>0</v>
      </c>
      <c r="N72" s="13">
        <f>table13[[#This Row],[事業費（円）
税抜]]*1.1</f>
        <v>0</v>
      </c>
      <c r="O72" s="1"/>
      <c r="P72" s="1">
        <f>table13[[#This Row],[要望者
（取組主体）名]]</f>
        <v>0</v>
      </c>
      <c r="Q72" s="5">
        <f>IF(COUNTIF($D$5:D72,D72)&gt;=2,"",SUMIF($D:$D,D72,$E:$E))</f>
        <v>0</v>
      </c>
      <c r="R72" s="2">
        <f>IF(COUNTIF($D$5:D72,D72)&gt;=2,"",SUMIF($D:$D,D72,$M:$M))</f>
        <v>0</v>
      </c>
      <c r="S72" s="2">
        <f>IFERROR(ROUNDDOWN(table13[[#This Row],[申請者別合計（円）]]*1.1,0),"")</f>
        <v>0</v>
      </c>
      <c r="T72" s="2">
        <f>IFERROR(ROUNDDOWN(table13[[#This Row],[申請者別合計（円）]]*0.5,-3),"")</f>
        <v>0</v>
      </c>
      <c r="U72" s="1"/>
      <c r="V72" s="4">
        <f>IFERROR(table13[[#This Row],[申請者別合計（円）]]-table13[[#This Row],[県補助]]+table13[[#This Row],[市町村費]],"")</f>
        <v>0</v>
      </c>
      <c r="X72"/>
      <c r="Z72" s="8"/>
    </row>
    <row r="73" spans="2:26" hidden="1" x14ac:dyDescent="0.15">
      <c r="B73" s="12">
        <v>67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>
        <f>table13[[#This Row],[単価（円）]]*table13[[#This Row],[数量]]</f>
        <v>0</v>
      </c>
      <c r="N73" s="13">
        <f>table13[[#This Row],[事業費（円）
税抜]]*1.1</f>
        <v>0</v>
      </c>
      <c r="O73" s="1"/>
      <c r="P73" s="1">
        <f>table13[[#This Row],[要望者
（取組主体）名]]</f>
        <v>0</v>
      </c>
      <c r="Q73" s="5">
        <f>IF(COUNTIF($D$5:D73,D73)&gt;=2,"",SUMIF($D:$D,D73,$E:$E))</f>
        <v>0</v>
      </c>
      <c r="R73" s="2">
        <f>IF(COUNTIF($D$5:D73,D73)&gt;=2,"",SUMIF($D:$D,D73,$M:$M))</f>
        <v>0</v>
      </c>
      <c r="S73" s="2">
        <f>IFERROR(ROUNDDOWN(table13[[#This Row],[申請者別合計（円）]]*1.1,0),"")</f>
        <v>0</v>
      </c>
      <c r="T73" s="2">
        <f>IFERROR(ROUNDDOWN(table13[[#This Row],[申請者別合計（円）]]*0.5,-3),"")</f>
        <v>0</v>
      </c>
      <c r="U73" s="1"/>
      <c r="V73" s="4">
        <f>IFERROR(table13[[#This Row],[申請者別合計（円）]]-table13[[#This Row],[県補助]]+table13[[#This Row],[市町村費]],"")</f>
        <v>0</v>
      </c>
      <c r="X73"/>
      <c r="Z73" s="8"/>
    </row>
    <row r="74" spans="2:26" hidden="1" x14ac:dyDescent="0.15">
      <c r="B74" s="13">
        <v>68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>
        <f>table13[[#This Row],[単価（円）]]*table13[[#This Row],[数量]]</f>
        <v>0</v>
      </c>
      <c r="N74" s="13">
        <f>table13[[#This Row],[事業費（円）
税抜]]*1.1</f>
        <v>0</v>
      </c>
      <c r="O74" s="1"/>
      <c r="P74" s="1">
        <f>table13[[#This Row],[要望者
（取組主体）名]]</f>
        <v>0</v>
      </c>
      <c r="Q74" s="5">
        <f>IF(COUNTIF($D$5:D74,D74)&gt;=2,"",SUMIF($D:$D,D74,$E:$E))</f>
        <v>0</v>
      </c>
      <c r="R74" s="2">
        <f>IF(COUNTIF($D$5:D74,D74)&gt;=2,"",SUMIF($D:$D,D74,$M:$M))</f>
        <v>0</v>
      </c>
      <c r="S74" s="2">
        <f>IFERROR(ROUNDDOWN(table13[[#This Row],[申請者別合計（円）]]*1.1,0),"")</f>
        <v>0</v>
      </c>
      <c r="T74" s="2">
        <f>IFERROR(ROUNDDOWN(table13[[#This Row],[申請者別合計（円）]]*0.5,-3),"")</f>
        <v>0</v>
      </c>
      <c r="U74" s="1"/>
      <c r="V74" s="4">
        <f>IFERROR(table13[[#This Row],[申請者別合計（円）]]-table13[[#This Row],[県補助]]+table13[[#This Row],[市町村費]],"")</f>
        <v>0</v>
      </c>
      <c r="X74"/>
      <c r="Z74" s="8"/>
    </row>
    <row r="75" spans="2:26" hidden="1" x14ac:dyDescent="0.15">
      <c r="B75" s="12">
        <v>69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>
        <f>table13[[#This Row],[単価（円）]]*table13[[#This Row],[数量]]</f>
        <v>0</v>
      </c>
      <c r="N75" s="13">
        <f>table13[[#This Row],[事業費（円）
税抜]]*1.1</f>
        <v>0</v>
      </c>
      <c r="O75" s="1"/>
      <c r="P75" s="1">
        <f>table13[[#This Row],[要望者
（取組主体）名]]</f>
        <v>0</v>
      </c>
      <c r="Q75" s="5">
        <f>IF(COUNTIF($D$5:D75,D75)&gt;=2,"",SUMIF($D:$D,D75,$E:$E))</f>
        <v>0</v>
      </c>
      <c r="R75" s="2">
        <f>IF(COUNTIF($D$5:D75,D75)&gt;=2,"",SUMIF($D:$D,D75,$M:$M))</f>
        <v>0</v>
      </c>
      <c r="S75" s="2">
        <f>IFERROR(ROUNDDOWN(table13[[#This Row],[申請者別合計（円）]]*1.1,0),"")</f>
        <v>0</v>
      </c>
      <c r="T75" s="2">
        <f>IFERROR(ROUNDDOWN(table13[[#This Row],[申請者別合計（円）]]*0.5,-3),"")</f>
        <v>0</v>
      </c>
      <c r="U75" s="1"/>
      <c r="V75" s="4">
        <f>IFERROR(table13[[#This Row],[申請者別合計（円）]]-table13[[#This Row],[県補助]]+table13[[#This Row],[市町村費]],"")</f>
        <v>0</v>
      </c>
      <c r="X75"/>
      <c r="Z75" s="8"/>
    </row>
    <row r="76" spans="2:26" hidden="1" x14ac:dyDescent="0.15">
      <c r="B76" s="13">
        <v>70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>
        <f>table13[[#This Row],[単価（円）]]*table13[[#This Row],[数量]]</f>
        <v>0</v>
      </c>
      <c r="N76" s="13">
        <f>table13[[#This Row],[事業費（円）
税抜]]*1.1</f>
        <v>0</v>
      </c>
      <c r="O76" s="1"/>
      <c r="P76" s="1">
        <f>table13[[#This Row],[要望者
（取組主体）名]]</f>
        <v>0</v>
      </c>
      <c r="Q76" s="5">
        <f>IF(COUNTIF($D$5:D76,D76)&gt;=2,"",SUMIF($D:$D,D76,$E:$E))</f>
        <v>0</v>
      </c>
      <c r="R76" s="2">
        <f>IF(COUNTIF($D$5:D76,D76)&gt;=2,"",SUMIF($D:$D,D76,$M:$M))</f>
        <v>0</v>
      </c>
      <c r="S76" s="2">
        <f>IFERROR(ROUNDDOWN(table13[[#This Row],[申請者別合計（円）]]*1.1,0),"")</f>
        <v>0</v>
      </c>
      <c r="T76" s="2">
        <f>IFERROR(ROUNDDOWN(table13[[#This Row],[申請者別合計（円）]]*0.5,-3),"")</f>
        <v>0</v>
      </c>
      <c r="U76" s="1"/>
      <c r="V76" s="4">
        <f>IFERROR(table13[[#This Row],[申請者別合計（円）]]-table13[[#This Row],[県補助]]+table13[[#This Row],[市町村費]],"")</f>
        <v>0</v>
      </c>
      <c r="X76"/>
      <c r="Z76" s="8"/>
    </row>
    <row r="77" spans="2:26" hidden="1" x14ac:dyDescent="0.15">
      <c r="B77" s="12">
        <v>71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>
        <f>table13[[#This Row],[単価（円）]]*table13[[#This Row],[数量]]</f>
        <v>0</v>
      </c>
      <c r="N77" s="13">
        <f>table13[[#This Row],[事業費（円）
税抜]]*1.1</f>
        <v>0</v>
      </c>
      <c r="O77" s="1"/>
      <c r="P77" s="1">
        <f>table13[[#This Row],[要望者
（取組主体）名]]</f>
        <v>0</v>
      </c>
      <c r="Q77" s="5">
        <f>IF(COUNTIF($D$5:D77,D77)&gt;=2,"",SUMIF($D:$D,D77,$E:$E))</f>
        <v>0</v>
      </c>
      <c r="R77" s="2">
        <f>IF(COUNTIF($D$5:D77,D77)&gt;=2,"",SUMIF($D:$D,D77,$M:$M))</f>
        <v>0</v>
      </c>
      <c r="S77" s="2">
        <f>IFERROR(ROUNDDOWN(table13[[#This Row],[申請者別合計（円）]]*1.1,0),"")</f>
        <v>0</v>
      </c>
      <c r="T77" s="2">
        <f>IFERROR(ROUNDDOWN(table13[[#This Row],[申請者別合計（円）]]*0.5,-3),"")</f>
        <v>0</v>
      </c>
      <c r="U77" s="1"/>
      <c r="V77" s="4">
        <f>IFERROR(table13[[#This Row],[申請者別合計（円）]]-table13[[#This Row],[県補助]]+table13[[#This Row],[市町村費]],"")</f>
        <v>0</v>
      </c>
      <c r="X77"/>
      <c r="Z77" s="8"/>
    </row>
    <row r="78" spans="2:26" hidden="1" x14ac:dyDescent="0.15">
      <c r="B78" s="13">
        <v>72</v>
      </c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>
        <f>table13[[#This Row],[単価（円）]]*table13[[#This Row],[数量]]</f>
        <v>0</v>
      </c>
      <c r="N78" s="13">
        <f>table13[[#This Row],[事業費（円）
税抜]]*1.1</f>
        <v>0</v>
      </c>
      <c r="O78" s="1"/>
      <c r="P78" s="1">
        <f>table13[[#This Row],[要望者
（取組主体）名]]</f>
        <v>0</v>
      </c>
      <c r="Q78" s="5">
        <f>IF(COUNTIF($D$5:D78,D78)&gt;=2,"",SUMIF($D:$D,D78,$E:$E))</f>
        <v>0</v>
      </c>
      <c r="R78" s="2">
        <f>IF(COUNTIF($D$5:D78,D78)&gt;=2,"",SUMIF($D:$D,D78,$M:$M))</f>
        <v>0</v>
      </c>
      <c r="S78" s="2">
        <f>IFERROR(ROUNDDOWN(table13[[#This Row],[申請者別合計（円）]]*1.1,0),"")</f>
        <v>0</v>
      </c>
      <c r="T78" s="2">
        <f>IFERROR(ROUNDDOWN(table13[[#This Row],[申請者別合計（円）]]*0.5,-3),"")</f>
        <v>0</v>
      </c>
      <c r="U78" s="1"/>
      <c r="V78" s="4">
        <f>IFERROR(table13[[#This Row],[申請者別合計（円）]]-table13[[#This Row],[県補助]]+table13[[#This Row],[市町村費]],"")</f>
        <v>0</v>
      </c>
      <c r="X78"/>
      <c r="Z78" s="8"/>
    </row>
    <row r="79" spans="2:26" hidden="1" x14ac:dyDescent="0.15">
      <c r="B79" s="12">
        <v>73</v>
      </c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>
        <f>table13[[#This Row],[単価（円）]]*table13[[#This Row],[数量]]</f>
        <v>0</v>
      </c>
      <c r="N79" s="13">
        <f>table13[[#This Row],[事業費（円）
税抜]]*1.1</f>
        <v>0</v>
      </c>
      <c r="O79" s="1"/>
      <c r="P79" s="1">
        <f>table13[[#This Row],[要望者
（取組主体）名]]</f>
        <v>0</v>
      </c>
      <c r="Q79" s="5">
        <f>IF(COUNTIF($D$5:D79,D79)&gt;=2,"",SUMIF($D:$D,D79,$E:$E))</f>
        <v>0</v>
      </c>
      <c r="R79" s="2">
        <f>IF(COUNTIF($D$5:D79,D79)&gt;=2,"",SUMIF($D:$D,D79,$M:$M))</f>
        <v>0</v>
      </c>
      <c r="S79" s="2">
        <f>IFERROR(ROUNDDOWN(table13[[#This Row],[申請者別合計（円）]]*1.1,0),"")</f>
        <v>0</v>
      </c>
      <c r="T79" s="2">
        <f>IFERROR(ROUNDDOWN(table13[[#This Row],[申請者別合計（円）]]*0.5,-3),"")</f>
        <v>0</v>
      </c>
      <c r="U79" s="1"/>
      <c r="V79" s="4">
        <f>IFERROR(table13[[#This Row],[申請者別合計（円）]]-table13[[#This Row],[県補助]]+table13[[#This Row],[市町村費]],"")</f>
        <v>0</v>
      </c>
      <c r="X79"/>
      <c r="Z79" s="8"/>
    </row>
    <row r="80" spans="2:26" hidden="1" x14ac:dyDescent="0.15">
      <c r="B80" s="13">
        <v>74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>
        <f>table13[[#This Row],[単価（円）]]*table13[[#This Row],[数量]]</f>
        <v>0</v>
      </c>
      <c r="N80" s="13">
        <f>table13[[#This Row],[事業費（円）
税抜]]*1.1</f>
        <v>0</v>
      </c>
      <c r="O80" s="1"/>
      <c r="P80" s="1">
        <f>table13[[#This Row],[要望者
（取組主体）名]]</f>
        <v>0</v>
      </c>
      <c r="Q80" s="5">
        <f>IF(COUNTIF($D$5:D80,D80)&gt;=2,"",SUMIF($D:$D,D80,$E:$E))</f>
        <v>0</v>
      </c>
      <c r="R80" s="2">
        <f>IF(COUNTIF($D$5:D80,D80)&gt;=2,"",SUMIF($D:$D,D80,$M:$M))</f>
        <v>0</v>
      </c>
      <c r="S80" s="2">
        <f>IFERROR(ROUNDDOWN(table13[[#This Row],[申請者別合計（円）]]*1.1,0),"")</f>
        <v>0</v>
      </c>
      <c r="T80" s="2">
        <f>IFERROR(ROUNDDOWN(table13[[#This Row],[申請者別合計（円）]]*0.5,-3),"")</f>
        <v>0</v>
      </c>
      <c r="U80" s="1"/>
      <c r="V80" s="4">
        <f>IFERROR(table13[[#This Row],[申請者別合計（円）]]-table13[[#This Row],[県補助]]+table13[[#This Row],[市町村費]],"")</f>
        <v>0</v>
      </c>
      <c r="X80"/>
      <c r="Z80" s="8"/>
    </row>
    <row r="81" spans="2:26" hidden="1" x14ac:dyDescent="0.15">
      <c r="B81" s="12">
        <v>75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>
        <f>table13[[#This Row],[単価（円）]]*table13[[#This Row],[数量]]</f>
        <v>0</v>
      </c>
      <c r="N81" s="13">
        <f>table13[[#This Row],[事業費（円）
税抜]]*1.1</f>
        <v>0</v>
      </c>
      <c r="O81" s="1"/>
      <c r="P81" s="1">
        <f>table13[[#This Row],[要望者
（取組主体）名]]</f>
        <v>0</v>
      </c>
      <c r="Q81" s="5">
        <f>IF(COUNTIF($D$5:D81,D81)&gt;=2,"",SUMIF($D:$D,D81,$E:$E))</f>
        <v>0</v>
      </c>
      <c r="R81" s="2">
        <f>IF(COUNTIF($D$5:D81,D81)&gt;=2,"",SUMIF($D:$D,D81,$M:$M))</f>
        <v>0</v>
      </c>
      <c r="S81" s="2">
        <f>IFERROR(ROUNDDOWN(table13[[#This Row],[申請者別合計（円）]]*1.1,0),"")</f>
        <v>0</v>
      </c>
      <c r="T81" s="2">
        <f>IFERROR(ROUNDDOWN(table13[[#This Row],[申請者別合計（円）]]*0.5,-3),"")</f>
        <v>0</v>
      </c>
      <c r="U81" s="1"/>
      <c r="V81" s="4">
        <f>IFERROR(table13[[#This Row],[申請者別合計（円）]]-table13[[#This Row],[県補助]]+table13[[#This Row],[市町村費]],"")</f>
        <v>0</v>
      </c>
      <c r="X81"/>
      <c r="Z81" s="8"/>
    </row>
    <row r="82" spans="2:26" hidden="1" x14ac:dyDescent="0.15">
      <c r="B82" s="13">
        <v>76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>
        <f>table13[[#This Row],[単価（円）]]*table13[[#This Row],[数量]]</f>
        <v>0</v>
      </c>
      <c r="N82" s="13">
        <f>table13[[#This Row],[事業費（円）
税抜]]*1.1</f>
        <v>0</v>
      </c>
      <c r="O82" s="1"/>
      <c r="P82" s="1">
        <f>table13[[#This Row],[要望者
（取組主体）名]]</f>
        <v>0</v>
      </c>
      <c r="Q82" s="5">
        <f>IF(COUNTIF($D$5:D82,D82)&gt;=2,"",SUMIF($D:$D,D82,$E:$E))</f>
        <v>0</v>
      </c>
      <c r="R82" s="2">
        <f>IF(COUNTIF($D$5:D82,D82)&gt;=2,"",SUMIF($D:$D,D82,$M:$M))</f>
        <v>0</v>
      </c>
      <c r="S82" s="2">
        <f>IFERROR(ROUNDDOWN(table13[[#This Row],[申請者別合計（円）]]*1.1,0),"")</f>
        <v>0</v>
      </c>
      <c r="T82" s="2">
        <f>IFERROR(ROUNDDOWN(table13[[#This Row],[申請者別合計（円）]]*0.5,-3),"")</f>
        <v>0</v>
      </c>
      <c r="U82" s="1"/>
      <c r="V82" s="4">
        <f>IFERROR(table13[[#This Row],[申請者別合計（円）]]-table13[[#This Row],[県補助]]+table13[[#This Row],[市町村費]],"")</f>
        <v>0</v>
      </c>
      <c r="X82"/>
      <c r="Z82" s="8"/>
    </row>
    <row r="83" spans="2:26" hidden="1" x14ac:dyDescent="0.15">
      <c r="B83" s="12">
        <v>77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>
        <f>table13[[#This Row],[単価（円）]]*table13[[#This Row],[数量]]</f>
        <v>0</v>
      </c>
      <c r="N83" s="13">
        <f>table13[[#This Row],[事業費（円）
税抜]]*1.1</f>
        <v>0</v>
      </c>
      <c r="O83" s="1"/>
      <c r="P83" s="1">
        <f>table13[[#This Row],[要望者
（取組主体）名]]</f>
        <v>0</v>
      </c>
      <c r="Q83" s="5">
        <f>IF(COUNTIF($D$5:D83,D83)&gt;=2,"",SUMIF($D:$D,D83,$E:$E))</f>
        <v>0</v>
      </c>
      <c r="R83" s="2">
        <f>IF(COUNTIF($D$5:D83,D83)&gt;=2,"",SUMIF($D:$D,D83,$M:$M))</f>
        <v>0</v>
      </c>
      <c r="S83" s="2">
        <f>IFERROR(ROUNDDOWN(table13[[#This Row],[申請者別合計（円）]]*1.1,0),"")</f>
        <v>0</v>
      </c>
      <c r="T83" s="2">
        <f>IFERROR(ROUNDDOWN(table13[[#This Row],[申請者別合計（円）]]*0.5,-3),"")</f>
        <v>0</v>
      </c>
      <c r="U83" s="1"/>
      <c r="V83" s="4">
        <f>IFERROR(table13[[#This Row],[申請者別合計（円）]]-table13[[#This Row],[県補助]]+table13[[#This Row],[市町村費]],"")</f>
        <v>0</v>
      </c>
      <c r="X83"/>
      <c r="Z83" s="8"/>
    </row>
    <row r="84" spans="2:26" hidden="1" x14ac:dyDescent="0.15">
      <c r="B84" s="13">
        <v>78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>
        <f>table13[[#This Row],[単価（円）]]*table13[[#This Row],[数量]]</f>
        <v>0</v>
      </c>
      <c r="N84" s="13">
        <f>table13[[#This Row],[事業費（円）
税抜]]*1.1</f>
        <v>0</v>
      </c>
      <c r="O84" s="1"/>
      <c r="P84" s="1">
        <f>table13[[#This Row],[要望者
（取組主体）名]]</f>
        <v>0</v>
      </c>
      <c r="Q84" s="5">
        <f>IF(COUNTIF($D$5:D84,D84)&gt;=2,"",SUMIF($D:$D,D84,$E:$E))</f>
        <v>0</v>
      </c>
      <c r="R84" s="2">
        <f>IF(COUNTIF($D$5:D84,D84)&gt;=2,"",SUMIF($D:$D,D84,$M:$M))</f>
        <v>0</v>
      </c>
      <c r="S84" s="2">
        <f>IFERROR(ROUNDDOWN(table13[[#This Row],[申請者別合計（円）]]*1.1,0),"")</f>
        <v>0</v>
      </c>
      <c r="T84" s="2">
        <f>IFERROR(ROUNDDOWN(table13[[#This Row],[申請者別合計（円）]]*0.5,-3),"")</f>
        <v>0</v>
      </c>
      <c r="U84" s="1"/>
      <c r="V84" s="4">
        <f>IFERROR(table13[[#This Row],[申請者別合計（円）]]-table13[[#This Row],[県補助]]+table13[[#This Row],[市町村費]],"")</f>
        <v>0</v>
      </c>
      <c r="X84"/>
      <c r="Z84" s="8"/>
    </row>
    <row r="85" spans="2:26" hidden="1" x14ac:dyDescent="0.15">
      <c r="B85" s="12">
        <v>79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>
        <f>table13[[#This Row],[単価（円）]]*table13[[#This Row],[数量]]</f>
        <v>0</v>
      </c>
      <c r="N85" s="13">
        <f>table13[[#This Row],[事業費（円）
税抜]]*1.1</f>
        <v>0</v>
      </c>
      <c r="O85" s="1"/>
      <c r="P85" s="1">
        <f>table13[[#This Row],[要望者
（取組主体）名]]</f>
        <v>0</v>
      </c>
      <c r="Q85" s="5">
        <f>IF(COUNTIF($D$5:D85,D85)&gt;=2,"",SUMIF($D:$D,D85,$E:$E))</f>
        <v>0</v>
      </c>
      <c r="R85" s="2">
        <f>IF(COUNTIF($D$5:D85,D85)&gt;=2,"",SUMIF($D:$D,D85,$M:$M))</f>
        <v>0</v>
      </c>
      <c r="S85" s="2">
        <f>IFERROR(ROUNDDOWN(table13[[#This Row],[申請者別合計（円）]]*1.1,0),"")</f>
        <v>0</v>
      </c>
      <c r="T85" s="2">
        <f>IFERROR(ROUNDDOWN(table13[[#This Row],[申請者別合計（円）]]*0.5,-3),"")</f>
        <v>0</v>
      </c>
      <c r="U85" s="1"/>
      <c r="V85" s="4">
        <f>IFERROR(table13[[#This Row],[申請者別合計（円）]]-table13[[#This Row],[県補助]]+table13[[#This Row],[市町村費]],"")</f>
        <v>0</v>
      </c>
      <c r="X85"/>
      <c r="Z85" s="8"/>
    </row>
    <row r="86" spans="2:26" hidden="1" x14ac:dyDescent="0.15">
      <c r="B86" s="13">
        <v>80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>
        <f>table13[[#This Row],[単価（円）]]*table13[[#This Row],[数量]]</f>
        <v>0</v>
      </c>
      <c r="N86" s="13">
        <f>table13[[#This Row],[事業費（円）
税抜]]*1.1</f>
        <v>0</v>
      </c>
      <c r="O86" s="1"/>
      <c r="P86" s="1">
        <f>table13[[#This Row],[要望者
（取組主体）名]]</f>
        <v>0</v>
      </c>
      <c r="Q86" s="5">
        <f>IF(COUNTIF($D$5:D86,D86)&gt;=2,"",SUMIF($D:$D,D86,$E:$E))</f>
        <v>0</v>
      </c>
      <c r="R86" s="2">
        <f>IF(COUNTIF($D$5:D86,D86)&gt;=2,"",SUMIF($D:$D,D86,$M:$M))</f>
        <v>0</v>
      </c>
      <c r="S86" s="2">
        <f>IFERROR(ROUNDDOWN(table13[[#This Row],[申請者別合計（円）]]*1.1,0),"")</f>
        <v>0</v>
      </c>
      <c r="T86" s="2">
        <f>IFERROR(ROUNDDOWN(table13[[#This Row],[申請者別合計（円）]]*0.5,-3),"")</f>
        <v>0</v>
      </c>
      <c r="U86" s="1"/>
      <c r="V86" s="4">
        <f>IFERROR(table13[[#This Row],[申請者別合計（円）]]-table13[[#This Row],[県補助]]+table13[[#This Row],[市町村費]],"")</f>
        <v>0</v>
      </c>
      <c r="X86"/>
      <c r="Z86" s="8"/>
    </row>
    <row r="87" spans="2:26" hidden="1" x14ac:dyDescent="0.15">
      <c r="B87" s="12">
        <v>81</v>
      </c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>
        <f>table13[[#This Row],[単価（円）]]*table13[[#This Row],[数量]]</f>
        <v>0</v>
      </c>
      <c r="N87" s="13">
        <f>table13[[#This Row],[事業費（円）
税抜]]*1.1</f>
        <v>0</v>
      </c>
      <c r="O87" s="1"/>
      <c r="P87" s="1">
        <f>table13[[#This Row],[要望者
（取組主体）名]]</f>
        <v>0</v>
      </c>
      <c r="Q87" s="5">
        <f>IF(COUNTIF($D$5:D87,D87)&gt;=2,"",SUMIF($D:$D,D87,$E:$E))</f>
        <v>0</v>
      </c>
      <c r="R87" s="2">
        <f>IF(COUNTIF($D$5:D87,D87)&gt;=2,"",SUMIF($D:$D,D87,$M:$M))</f>
        <v>0</v>
      </c>
      <c r="S87" s="2">
        <f>IFERROR(ROUNDDOWN(table13[[#This Row],[申請者別合計（円）]]*1.1,0),"")</f>
        <v>0</v>
      </c>
      <c r="T87" s="2">
        <f>IFERROR(ROUNDDOWN(table13[[#This Row],[申請者別合計（円）]]*0.5,-3),"")</f>
        <v>0</v>
      </c>
      <c r="U87" s="1"/>
      <c r="V87" s="4">
        <f>IFERROR(table13[[#This Row],[申請者別合計（円）]]-table13[[#This Row],[県補助]]+table13[[#This Row],[市町村費]],"")</f>
        <v>0</v>
      </c>
      <c r="X87"/>
      <c r="Z87" s="8"/>
    </row>
    <row r="88" spans="2:26" hidden="1" x14ac:dyDescent="0.15">
      <c r="B88" s="13">
        <v>82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>
        <f>table13[[#This Row],[単価（円）]]*table13[[#This Row],[数量]]</f>
        <v>0</v>
      </c>
      <c r="N88" s="13">
        <f>table13[[#This Row],[事業費（円）
税抜]]*1.1</f>
        <v>0</v>
      </c>
      <c r="O88" s="1"/>
      <c r="P88" s="1">
        <f>table13[[#This Row],[要望者
（取組主体）名]]</f>
        <v>0</v>
      </c>
      <c r="Q88" s="5">
        <f>IF(COUNTIF($D$5:D88,D88)&gt;=2,"",SUMIF($D:$D,D88,$E:$E))</f>
        <v>0</v>
      </c>
      <c r="R88" s="2">
        <f>IF(COUNTIF($D$5:D88,D88)&gt;=2,"",SUMIF($D:$D,D88,$M:$M))</f>
        <v>0</v>
      </c>
      <c r="S88" s="2">
        <f>IFERROR(ROUNDDOWN(table13[[#This Row],[申請者別合計（円）]]*1.1,0),"")</f>
        <v>0</v>
      </c>
      <c r="T88" s="2">
        <f>IFERROR(ROUNDDOWN(table13[[#This Row],[申請者別合計（円）]]*0.5,-3),"")</f>
        <v>0</v>
      </c>
      <c r="U88" s="1"/>
      <c r="V88" s="4">
        <f>IFERROR(table13[[#This Row],[申請者別合計（円）]]-table13[[#This Row],[県補助]]+table13[[#This Row],[市町村費]],"")</f>
        <v>0</v>
      </c>
      <c r="X88"/>
      <c r="Z88" s="8"/>
    </row>
    <row r="89" spans="2:26" hidden="1" x14ac:dyDescent="0.15">
      <c r="B89" s="12">
        <v>83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>
        <f>table13[[#This Row],[単価（円）]]*table13[[#This Row],[数量]]</f>
        <v>0</v>
      </c>
      <c r="N89" s="13">
        <f>table13[[#This Row],[事業費（円）
税抜]]*1.1</f>
        <v>0</v>
      </c>
      <c r="O89" s="1"/>
      <c r="P89" s="1">
        <f>table13[[#This Row],[要望者
（取組主体）名]]</f>
        <v>0</v>
      </c>
      <c r="Q89" s="5">
        <f>IF(COUNTIF($D$5:D89,D89)&gt;=2,"",SUMIF($D:$D,D89,$E:$E))</f>
        <v>0</v>
      </c>
      <c r="R89" s="2">
        <f>IF(COUNTIF($D$5:D89,D89)&gt;=2,"",SUMIF($D:$D,D89,$M:$M))</f>
        <v>0</v>
      </c>
      <c r="S89" s="2">
        <f>IFERROR(ROUNDDOWN(table13[[#This Row],[申請者別合計（円）]]*1.1,0),"")</f>
        <v>0</v>
      </c>
      <c r="T89" s="2">
        <f>IFERROR(ROUNDDOWN(table13[[#This Row],[申請者別合計（円）]]*0.5,-3),"")</f>
        <v>0</v>
      </c>
      <c r="U89" s="1"/>
      <c r="V89" s="4">
        <f>IFERROR(table13[[#This Row],[申請者別合計（円）]]-table13[[#This Row],[県補助]]+table13[[#This Row],[市町村費]],"")</f>
        <v>0</v>
      </c>
      <c r="X89"/>
      <c r="Z89" s="8"/>
    </row>
    <row r="90" spans="2:26" hidden="1" x14ac:dyDescent="0.15">
      <c r="B90" s="13">
        <v>84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>
        <f>table13[[#This Row],[単価（円）]]*table13[[#This Row],[数量]]</f>
        <v>0</v>
      </c>
      <c r="N90" s="13">
        <f>table13[[#This Row],[事業費（円）
税抜]]*1.1</f>
        <v>0</v>
      </c>
      <c r="O90" s="1"/>
      <c r="P90" s="1">
        <f>table13[[#This Row],[要望者
（取組主体）名]]</f>
        <v>0</v>
      </c>
      <c r="Q90" s="5">
        <f>IF(COUNTIF($D$5:D90,D90)&gt;=2,"",SUMIF($D:$D,D90,$E:$E))</f>
        <v>0</v>
      </c>
      <c r="R90" s="2">
        <f>IF(COUNTIF($D$5:D90,D90)&gt;=2,"",SUMIF($D:$D,D90,$M:$M))</f>
        <v>0</v>
      </c>
      <c r="S90" s="2">
        <f>IFERROR(ROUNDDOWN(table13[[#This Row],[申請者別合計（円）]]*1.1,0),"")</f>
        <v>0</v>
      </c>
      <c r="T90" s="2">
        <f>IFERROR(ROUNDDOWN(table13[[#This Row],[申請者別合計（円）]]*0.5,-3),"")</f>
        <v>0</v>
      </c>
      <c r="U90" s="1"/>
      <c r="V90" s="4">
        <f>IFERROR(table13[[#This Row],[申請者別合計（円）]]-table13[[#This Row],[県補助]]+table13[[#This Row],[市町村費]],"")</f>
        <v>0</v>
      </c>
      <c r="X90"/>
      <c r="Z90" s="8"/>
    </row>
    <row r="91" spans="2:26" hidden="1" x14ac:dyDescent="0.15">
      <c r="B91" s="12">
        <v>85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>
        <f>table13[[#This Row],[単価（円）]]*table13[[#This Row],[数量]]</f>
        <v>0</v>
      </c>
      <c r="N91" s="13">
        <f>table13[[#This Row],[事業費（円）
税抜]]*1.1</f>
        <v>0</v>
      </c>
      <c r="O91" s="1"/>
      <c r="P91" s="1">
        <f>table13[[#This Row],[要望者
（取組主体）名]]</f>
        <v>0</v>
      </c>
      <c r="Q91" s="5">
        <f>IF(COUNTIF($D$5:D91,D91)&gt;=2,"",SUMIF($D:$D,D91,$E:$E))</f>
        <v>0</v>
      </c>
      <c r="R91" s="2">
        <f>IF(COUNTIF($D$5:D91,D91)&gt;=2,"",SUMIF($D:$D,D91,$M:$M))</f>
        <v>0</v>
      </c>
      <c r="S91" s="2">
        <f>IFERROR(ROUNDDOWN(table13[[#This Row],[申請者別合計（円）]]*1.1,0),"")</f>
        <v>0</v>
      </c>
      <c r="T91" s="2">
        <f>IFERROR(ROUNDDOWN(table13[[#This Row],[申請者別合計（円）]]*0.5,-3),"")</f>
        <v>0</v>
      </c>
      <c r="U91" s="1"/>
      <c r="V91" s="4">
        <f>IFERROR(table13[[#This Row],[申請者別合計（円）]]-table13[[#This Row],[県補助]]+table13[[#This Row],[市町村費]],"")</f>
        <v>0</v>
      </c>
      <c r="X91"/>
      <c r="Z91" s="8"/>
    </row>
    <row r="92" spans="2:26" hidden="1" x14ac:dyDescent="0.15">
      <c r="B92" s="13">
        <v>86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>
        <f>table13[[#This Row],[単価（円）]]*table13[[#This Row],[数量]]</f>
        <v>0</v>
      </c>
      <c r="N92" s="13">
        <f>table13[[#This Row],[事業費（円）
税抜]]*1.1</f>
        <v>0</v>
      </c>
      <c r="O92" s="1"/>
      <c r="P92" s="1">
        <f>table13[[#This Row],[要望者
（取組主体）名]]</f>
        <v>0</v>
      </c>
      <c r="Q92" s="5">
        <f>IF(COUNTIF($D$5:D92,D92)&gt;=2,"",SUMIF($D:$D,D92,$E:$E))</f>
        <v>0</v>
      </c>
      <c r="R92" s="2">
        <f>IF(COUNTIF($D$5:D92,D92)&gt;=2,"",SUMIF($D:$D,D92,$M:$M))</f>
        <v>0</v>
      </c>
      <c r="S92" s="2">
        <f>IFERROR(ROUNDDOWN(table13[[#This Row],[申請者別合計（円）]]*1.1,0),"")</f>
        <v>0</v>
      </c>
      <c r="T92" s="2">
        <f>IFERROR(ROUNDDOWN(table13[[#This Row],[申請者別合計（円）]]*0.5,-3),"")</f>
        <v>0</v>
      </c>
      <c r="U92" s="1"/>
      <c r="V92" s="4">
        <f>IFERROR(table13[[#This Row],[申請者別合計（円）]]-table13[[#This Row],[県補助]]+table13[[#This Row],[市町村費]],"")</f>
        <v>0</v>
      </c>
      <c r="X92"/>
      <c r="Z92" s="8"/>
    </row>
    <row r="93" spans="2:26" hidden="1" x14ac:dyDescent="0.15">
      <c r="B93" s="12">
        <v>87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>
        <f>table13[[#This Row],[単価（円）]]*table13[[#This Row],[数量]]</f>
        <v>0</v>
      </c>
      <c r="N93" s="13">
        <f>table13[[#This Row],[事業費（円）
税抜]]*1.1</f>
        <v>0</v>
      </c>
      <c r="O93" s="1"/>
      <c r="P93" s="1">
        <f>table13[[#This Row],[要望者
（取組主体）名]]</f>
        <v>0</v>
      </c>
      <c r="Q93" s="5">
        <f>IF(COUNTIF($D$5:D93,D93)&gt;=2,"",SUMIF($D:$D,D93,$E:$E))</f>
        <v>0</v>
      </c>
      <c r="R93" s="2">
        <f>IF(COUNTIF($D$5:D93,D93)&gt;=2,"",SUMIF($D:$D,D93,$M:$M))</f>
        <v>0</v>
      </c>
      <c r="S93" s="2">
        <f>IFERROR(ROUNDDOWN(table13[[#This Row],[申請者別合計（円）]]*1.1,0),"")</f>
        <v>0</v>
      </c>
      <c r="T93" s="2">
        <f>IFERROR(ROUNDDOWN(table13[[#This Row],[申請者別合計（円）]]*0.5,-3),"")</f>
        <v>0</v>
      </c>
      <c r="U93" s="1"/>
      <c r="V93" s="4">
        <f>IFERROR(table13[[#This Row],[申請者別合計（円）]]-table13[[#This Row],[県補助]]+table13[[#This Row],[市町村費]],"")</f>
        <v>0</v>
      </c>
      <c r="X93"/>
      <c r="Z93" s="8"/>
    </row>
    <row r="94" spans="2:26" hidden="1" x14ac:dyDescent="0.15">
      <c r="B94" s="13">
        <v>88</v>
      </c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>
        <f>table13[[#This Row],[単価（円）]]*table13[[#This Row],[数量]]</f>
        <v>0</v>
      </c>
      <c r="N94" s="13">
        <f>table13[[#This Row],[事業費（円）
税抜]]*1.1</f>
        <v>0</v>
      </c>
      <c r="O94" s="1"/>
      <c r="P94" s="1">
        <f>table13[[#This Row],[要望者
（取組主体）名]]</f>
        <v>0</v>
      </c>
      <c r="Q94" s="5">
        <f>IF(COUNTIF($D$5:D94,D94)&gt;=2,"",SUMIF($D:$D,D94,$E:$E))</f>
        <v>0</v>
      </c>
      <c r="R94" s="2">
        <f>IF(COUNTIF($D$5:D94,D94)&gt;=2,"",SUMIF($D:$D,D94,$M:$M))</f>
        <v>0</v>
      </c>
      <c r="S94" s="2">
        <f>IFERROR(ROUNDDOWN(table13[[#This Row],[申請者別合計（円）]]*1.1,0),"")</f>
        <v>0</v>
      </c>
      <c r="T94" s="2">
        <f>IFERROR(ROUNDDOWN(table13[[#This Row],[申請者別合計（円）]]*0.5,-3),"")</f>
        <v>0</v>
      </c>
      <c r="U94" s="1"/>
      <c r="V94" s="4">
        <f>IFERROR(table13[[#This Row],[申請者別合計（円）]]-table13[[#This Row],[県補助]]+table13[[#This Row],[市町村費]],"")</f>
        <v>0</v>
      </c>
      <c r="X94"/>
      <c r="Z94" s="8"/>
    </row>
    <row r="95" spans="2:26" hidden="1" x14ac:dyDescent="0.15">
      <c r="B95" s="12">
        <v>89</v>
      </c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>
        <f>table13[[#This Row],[単価（円）]]*table13[[#This Row],[数量]]</f>
        <v>0</v>
      </c>
      <c r="N95" s="13">
        <f>table13[[#This Row],[事業費（円）
税抜]]*1.1</f>
        <v>0</v>
      </c>
      <c r="O95" s="1"/>
      <c r="P95" s="1">
        <f>table13[[#This Row],[要望者
（取組主体）名]]</f>
        <v>0</v>
      </c>
      <c r="Q95" s="5">
        <f>IF(COUNTIF($D$5:D95,D95)&gt;=2,"",SUMIF($D:$D,D95,$E:$E))</f>
        <v>0</v>
      </c>
      <c r="R95" s="2">
        <f>IF(COUNTIF($D$5:D95,D95)&gt;=2,"",SUMIF($D:$D,D95,$M:$M))</f>
        <v>0</v>
      </c>
      <c r="S95" s="2">
        <f>IFERROR(ROUNDDOWN(table13[[#This Row],[申請者別合計（円）]]*1.1,0),"")</f>
        <v>0</v>
      </c>
      <c r="T95" s="2">
        <f>IFERROR(ROUNDDOWN(table13[[#This Row],[申請者別合計（円）]]*0.5,-3),"")</f>
        <v>0</v>
      </c>
      <c r="U95" s="1"/>
      <c r="V95" s="4">
        <f>IFERROR(table13[[#This Row],[申請者別合計（円）]]-table13[[#This Row],[県補助]]+table13[[#This Row],[市町村費]],"")</f>
        <v>0</v>
      </c>
      <c r="X95"/>
      <c r="Z95" s="8"/>
    </row>
    <row r="96" spans="2:26" hidden="1" x14ac:dyDescent="0.15">
      <c r="B96" s="13">
        <v>90</v>
      </c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>
        <f>table13[[#This Row],[単価（円）]]*table13[[#This Row],[数量]]</f>
        <v>0</v>
      </c>
      <c r="N96" s="13">
        <f>table13[[#This Row],[事業費（円）
税抜]]*1.1</f>
        <v>0</v>
      </c>
      <c r="O96" s="1"/>
      <c r="P96" s="1">
        <f>table13[[#This Row],[要望者
（取組主体）名]]</f>
        <v>0</v>
      </c>
      <c r="Q96" s="5">
        <f>IF(COUNTIF($D$5:D96,D96)&gt;=2,"",SUMIF($D:$D,D96,$E:$E))</f>
        <v>0</v>
      </c>
      <c r="R96" s="2">
        <f>IF(COUNTIF($D$5:D96,D96)&gt;=2,"",SUMIF($D:$D,D96,$M:$M))</f>
        <v>0</v>
      </c>
      <c r="S96" s="2">
        <f>IFERROR(ROUNDDOWN(table13[[#This Row],[申請者別合計（円）]]*1.1,0),"")</f>
        <v>0</v>
      </c>
      <c r="T96" s="2">
        <f>IFERROR(ROUNDDOWN(table13[[#This Row],[申請者別合計（円）]]*0.5,-3),"")</f>
        <v>0</v>
      </c>
      <c r="U96" s="1"/>
      <c r="V96" s="4">
        <f>IFERROR(table13[[#This Row],[申請者別合計（円）]]-table13[[#This Row],[県補助]]+table13[[#This Row],[市町村費]],"")</f>
        <v>0</v>
      </c>
      <c r="X96"/>
      <c r="Z96" s="8"/>
    </row>
    <row r="97" spans="2:26" hidden="1" x14ac:dyDescent="0.15">
      <c r="B97" s="12">
        <v>91</v>
      </c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>
        <f>table13[[#This Row],[単価（円）]]*table13[[#This Row],[数量]]</f>
        <v>0</v>
      </c>
      <c r="N97" s="13">
        <f>table13[[#This Row],[事業費（円）
税抜]]*1.1</f>
        <v>0</v>
      </c>
      <c r="O97" s="1"/>
      <c r="P97" s="1">
        <f>table13[[#This Row],[要望者
（取組主体）名]]</f>
        <v>0</v>
      </c>
      <c r="Q97" s="5">
        <f>IF(COUNTIF($D$5:D97,D97)&gt;=2,"",SUMIF($D:$D,D97,$E:$E))</f>
        <v>0</v>
      </c>
      <c r="R97" s="2">
        <f>IF(COUNTIF($D$5:D97,D97)&gt;=2,"",SUMIF($D:$D,D97,$M:$M))</f>
        <v>0</v>
      </c>
      <c r="S97" s="2">
        <f>IFERROR(ROUNDDOWN(table13[[#This Row],[申請者別合計（円）]]*1.1,0),"")</f>
        <v>0</v>
      </c>
      <c r="T97" s="2">
        <f>IFERROR(ROUNDDOWN(table13[[#This Row],[申請者別合計（円）]]*0.5,-3),"")</f>
        <v>0</v>
      </c>
      <c r="U97" s="1"/>
      <c r="V97" s="4">
        <f>IFERROR(table13[[#This Row],[申請者別合計（円）]]-table13[[#This Row],[県補助]]+table13[[#This Row],[市町村費]],"")</f>
        <v>0</v>
      </c>
      <c r="X97"/>
      <c r="Z97" s="8"/>
    </row>
    <row r="98" spans="2:26" hidden="1" x14ac:dyDescent="0.15">
      <c r="B98" s="13">
        <v>92</v>
      </c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>
        <f>table13[[#This Row],[単価（円）]]*table13[[#This Row],[数量]]</f>
        <v>0</v>
      </c>
      <c r="N98" s="13">
        <f>table13[[#This Row],[事業費（円）
税抜]]*1.1</f>
        <v>0</v>
      </c>
      <c r="O98" s="1"/>
      <c r="P98" s="1">
        <f>table13[[#This Row],[要望者
（取組主体）名]]</f>
        <v>0</v>
      </c>
      <c r="Q98" s="5">
        <f>IF(COUNTIF($D$5:D98,D98)&gt;=2,"",SUMIF($D:$D,D98,$E:$E))</f>
        <v>0</v>
      </c>
      <c r="R98" s="2">
        <f>IF(COUNTIF($D$5:D98,D98)&gt;=2,"",SUMIF($D:$D,D98,$M:$M))</f>
        <v>0</v>
      </c>
      <c r="S98" s="2">
        <f>IFERROR(ROUNDDOWN(table13[[#This Row],[申請者別合計（円）]]*1.1,0),"")</f>
        <v>0</v>
      </c>
      <c r="T98" s="2">
        <f>IFERROR(ROUNDDOWN(table13[[#This Row],[申請者別合計（円）]]*0.5,-3),"")</f>
        <v>0</v>
      </c>
      <c r="U98" s="1"/>
      <c r="V98" s="4">
        <f>IFERROR(table13[[#This Row],[申請者別合計（円）]]-table13[[#This Row],[県補助]]+table13[[#This Row],[市町村費]],"")</f>
        <v>0</v>
      </c>
      <c r="X98"/>
      <c r="Z98" s="8"/>
    </row>
    <row r="99" spans="2:26" hidden="1" x14ac:dyDescent="0.15">
      <c r="B99" s="12">
        <v>93</v>
      </c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>
        <f>table13[[#This Row],[単価（円）]]*table13[[#This Row],[数量]]</f>
        <v>0</v>
      </c>
      <c r="N99" s="13">
        <f>table13[[#This Row],[事業費（円）
税抜]]*1.1</f>
        <v>0</v>
      </c>
      <c r="O99" s="1"/>
      <c r="P99" s="1">
        <f>table13[[#This Row],[要望者
（取組主体）名]]</f>
        <v>0</v>
      </c>
      <c r="Q99" s="5">
        <f>IF(COUNTIF($D$5:D99,D99)&gt;=2,"",SUMIF($D:$D,D99,$E:$E))</f>
        <v>0</v>
      </c>
      <c r="R99" s="2">
        <f>IF(COUNTIF($D$5:D99,D99)&gt;=2,"",SUMIF($D:$D,D99,$M:$M))</f>
        <v>0</v>
      </c>
      <c r="S99" s="2">
        <f>IFERROR(ROUNDDOWN(table13[[#This Row],[申請者別合計（円）]]*1.1,0),"")</f>
        <v>0</v>
      </c>
      <c r="T99" s="2">
        <f>IFERROR(ROUNDDOWN(table13[[#This Row],[申請者別合計（円）]]*0.5,-3),"")</f>
        <v>0</v>
      </c>
      <c r="U99" s="1"/>
      <c r="V99" s="4">
        <f>IFERROR(table13[[#This Row],[申請者別合計（円）]]-table13[[#This Row],[県補助]]+table13[[#This Row],[市町村費]],"")</f>
        <v>0</v>
      </c>
      <c r="X99"/>
      <c r="Z99" s="8"/>
    </row>
    <row r="100" spans="2:26" hidden="1" x14ac:dyDescent="0.15">
      <c r="B100" s="13">
        <v>94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>
        <f>table13[[#This Row],[単価（円）]]*table13[[#This Row],[数量]]</f>
        <v>0</v>
      </c>
      <c r="N100" s="13">
        <f>table13[[#This Row],[事業費（円）
税抜]]*1.1</f>
        <v>0</v>
      </c>
      <c r="O100" s="1"/>
      <c r="P100" s="1">
        <f>table13[[#This Row],[要望者
（取組主体）名]]</f>
        <v>0</v>
      </c>
      <c r="Q100" s="5">
        <f>IF(COUNTIF($D$5:D100,D100)&gt;=2,"",SUMIF($D:$D,D100,$E:$E))</f>
        <v>0</v>
      </c>
      <c r="R100" s="2">
        <f>IF(COUNTIF($D$5:D100,D100)&gt;=2,"",SUMIF($D:$D,D100,$M:$M))</f>
        <v>0</v>
      </c>
      <c r="S100" s="2">
        <f>IFERROR(ROUNDDOWN(table13[[#This Row],[申請者別合計（円）]]*1.1,0),"")</f>
        <v>0</v>
      </c>
      <c r="T100" s="2">
        <f>IFERROR(ROUNDDOWN(table13[[#This Row],[申請者別合計（円）]]*0.5,-3),"")</f>
        <v>0</v>
      </c>
      <c r="U100" s="1"/>
      <c r="V100" s="4">
        <f>IFERROR(table13[[#This Row],[申請者別合計（円）]]-table13[[#This Row],[県補助]]+table13[[#This Row],[市町村費]],"")</f>
        <v>0</v>
      </c>
      <c r="X100"/>
      <c r="Z100" s="8"/>
    </row>
    <row r="101" spans="2:26" hidden="1" x14ac:dyDescent="0.15">
      <c r="B101" s="12">
        <v>95</v>
      </c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>
        <f>table13[[#This Row],[単価（円）]]*table13[[#This Row],[数量]]</f>
        <v>0</v>
      </c>
      <c r="N101" s="13">
        <f>table13[[#This Row],[事業費（円）
税抜]]*1.1</f>
        <v>0</v>
      </c>
      <c r="O101" s="1"/>
      <c r="P101" s="1">
        <f>table13[[#This Row],[要望者
（取組主体）名]]</f>
        <v>0</v>
      </c>
      <c r="Q101" s="5">
        <f>IF(COUNTIF($D$5:D101,D101)&gt;=2,"",SUMIF($D:$D,D101,$E:$E))</f>
        <v>0</v>
      </c>
      <c r="R101" s="2">
        <f>IF(COUNTIF($D$5:D101,D101)&gt;=2,"",SUMIF($D:$D,D101,$M:$M))</f>
        <v>0</v>
      </c>
      <c r="S101" s="2">
        <f>IFERROR(ROUNDDOWN(table13[[#This Row],[申請者別合計（円）]]*1.1,0),"")</f>
        <v>0</v>
      </c>
      <c r="T101" s="2">
        <f>IFERROR(ROUNDDOWN(table13[[#This Row],[申請者別合計（円）]]*0.5,-3),"")</f>
        <v>0</v>
      </c>
      <c r="U101" s="1"/>
      <c r="V101" s="4">
        <f>IFERROR(table13[[#This Row],[申請者別合計（円）]]-table13[[#This Row],[県補助]]+table13[[#This Row],[市町村費]],"")</f>
        <v>0</v>
      </c>
      <c r="X101"/>
      <c r="Z101" s="8"/>
    </row>
    <row r="102" spans="2:26" hidden="1" x14ac:dyDescent="0.15">
      <c r="B102" s="13">
        <v>96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>
        <f>table13[[#This Row],[単価（円）]]*table13[[#This Row],[数量]]</f>
        <v>0</v>
      </c>
      <c r="N102" s="13">
        <f>table13[[#This Row],[事業費（円）
税抜]]*1.1</f>
        <v>0</v>
      </c>
      <c r="O102" s="1"/>
      <c r="P102" s="1">
        <f>table13[[#This Row],[要望者
（取組主体）名]]</f>
        <v>0</v>
      </c>
      <c r="Q102" s="5">
        <f>IF(COUNTIF($D$5:D102,D102)&gt;=2,"",SUMIF($D:$D,D102,$E:$E))</f>
        <v>0</v>
      </c>
      <c r="R102" s="2">
        <f>IF(COUNTIF($D$5:D102,D102)&gt;=2,"",SUMIF($D:$D,D102,$M:$M))</f>
        <v>0</v>
      </c>
      <c r="S102" s="2">
        <f>IFERROR(ROUNDDOWN(table13[[#This Row],[申請者別合計（円）]]*1.1,0),"")</f>
        <v>0</v>
      </c>
      <c r="T102" s="2">
        <f>IFERROR(ROUNDDOWN(table13[[#This Row],[申請者別合計（円）]]*0.5,-3),"")</f>
        <v>0</v>
      </c>
      <c r="U102" s="1"/>
      <c r="V102" s="4">
        <f>IFERROR(table13[[#This Row],[申請者別合計（円）]]-table13[[#This Row],[県補助]]+table13[[#This Row],[市町村費]],"")</f>
        <v>0</v>
      </c>
      <c r="X102"/>
      <c r="Z102" s="8"/>
    </row>
    <row r="103" spans="2:26" hidden="1" x14ac:dyDescent="0.15">
      <c r="B103" s="12">
        <v>97</v>
      </c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>
        <f>table13[[#This Row],[単価（円）]]*table13[[#This Row],[数量]]</f>
        <v>0</v>
      </c>
      <c r="N103" s="13">
        <f>table13[[#This Row],[事業費（円）
税抜]]*1.1</f>
        <v>0</v>
      </c>
      <c r="O103" s="1"/>
      <c r="P103" s="1">
        <f>table13[[#This Row],[要望者
（取組主体）名]]</f>
        <v>0</v>
      </c>
      <c r="Q103" s="5">
        <f>IF(COUNTIF($D$5:D103,D103)&gt;=2,"",SUMIF($D:$D,D103,$E:$E))</f>
        <v>0</v>
      </c>
      <c r="R103" s="2">
        <f>IF(COUNTIF($D$5:D103,D103)&gt;=2,"",SUMIF($D:$D,D103,$M:$M))</f>
        <v>0</v>
      </c>
      <c r="S103" s="2">
        <f>IFERROR(ROUNDDOWN(table13[[#This Row],[申請者別合計（円）]]*1.1,0),"")</f>
        <v>0</v>
      </c>
      <c r="T103" s="2">
        <f>IFERROR(ROUNDDOWN(table13[[#This Row],[申請者別合計（円）]]*0.5,-3),"")</f>
        <v>0</v>
      </c>
      <c r="U103" s="1"/>
      <c r="V103" s="4">
        <f>IFERROR(table13[[#This Row],[申請者別合計（円）]]-table13[[#This Row],[県補助]]+table13[[#This Row],[市町村費]],"")</f>
        <v>0</v>
      </c>
      <c r="X103"/>
      <c r="Z103" s="8"/>
    </row>
    <row r="104" spans="2:26" hidden="1" x14ac:dyDescent="0.15">
      <c r="B104" s="13">
        <v>98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>
        <f>table13[[#This Row],[単価（円）]]*table13[[#This Row],[数量]]</f>
        <v>0</v>
      </c>
      <c r="N104" s="13">
        <f>table13[[#This Row],[事業費（円）
税抜]]*1.1</f>
        <v>0</v>
      </c>
      <c r="O104" s="1"/>
      <c r="P104" s="1">
        <f>table13[[#This Row],[要望者
（取組主体）名]]</f>
        <v>0</v>
      </c>
      <c r="Q104" s="5">
        <f>IF(COUNTIF($D$5:D104,D104)&gt;=2,"",SUMIF($D:$D,D104,$E:$E))</f>
        <v>0</v>
      </c>
      <c r="R104" s="2">
        <f>IF(COUNTIF($D$5:D104,D104)&gt;=2,"",SUMIF($D:$D,D104,$M:$M))</f>
        <v>0</v>
      </c>
      <c r="S104" s="2">
        <f>IFERROR(ROUNDDOWN(table13[[#This Row],[申請者別合計（円）]]*1.1,0),"")</f>
        <v>0</v>
      </c>
      <c r="T104" s="2">
        <f>IFERROR(ROUNDDOWN(table13[[#This Row],[申請者別合計（円）]]*0.5,-3),"")</f>
        <v>0</v>
      </c>
      <c r="U104" s="1"/>
      <c r="V104" s="4">
        <f>IFERROR(table13[[#This Row],[申請者別合計（円）]]-table13[[#This Row],[県補助]]+table13[[#This Row],[市町村費]],"")</f>
        <v>0</v>
      </c>
      <c r="X104"/>
      <c r="Z104" s="8"/>
    </row>
    <row r="105" spans="2:26" hidden="1" x14ac:dyDescent="0.15">
      <c r="B105" s="12">
        <v>99</v>
      </c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>
        <f>table13[[#This Row],[単価（円）]]*table13[[#This Row],[数量]]</f>
        <v>0</v>
      </c>
      <c r="N105" s="13">
        <f>table13[[#This Row],[事業費（円）
税抜]]*1.1</f>
        <v>0</v>
      </c>
      <c r="O105" s="1"/>
      <c r="P105" s="1">
        <f>table13[[#This Row],[要望者
（取組主体）名]]</f>
        <v>0</v>
      </c>
      <c r="Q105" s="5">
        <f>IF(COUNTIF($D$5:D105,D105)&gt;=2,"",SUMIF($D:$D,D105,$E:$E))</f>
        <v>0</v>
      </c>
      <c r="R105" s="2">
        <f>IF(COUNTIF($D$5:D105,D105)&gt;=2,"",SUMIF($D:$D,D105,$M:$M))</f>
        <v>0</v>
      </c>
      <c r="S105" s="2">
        <f>IFERROR(ROUNDDOWN(table13[[#This Row],[申請者別合計（円）]]*1.1,0),"")</f>
        <v>0</v>
      </c>
      <c r="T105" s="2">
        <f>IFERROR(ROUNDDOWN(table13[[#This Row],[申請者別合計（円）]]*0.5,-3),"")</f>
        <v>0</v>
      </c>
      <c r="U105" s="1"/>
      <c r="V105" s="4">
        <f>IFERROR(table13[[#This Row],[申請者別合計（円）]]-table13[[#This Row],[県補助]]+table13[[#This Row],[市町村費]],"")</f>
        <v>0</v>
      </c>
      <c r="X105"/>
      <c r="Z105" s="8"/>
    </row>
    <row r="106" spans="2:26" hidden="1" x14ac:dyDescent="0.15">
      <c r="B106" s="13">
        <v>100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>
        <f>table13[[#This Row],[単価（円）]]*table13[[#This Row],[数量]]</f>
        <v>0</v>
      </c>
      <c r="N106" s="13">
        <f>table13[[#This Row],[事業費（円）
税抜]]*1.1</f>
        <v>0</v>
      </c>
      <c r="O106" s="1"/>
      <c r="P106" s="1">
        <f>table13[[#This Row],[要望者
（取組主体）名]]</f>
        <v>0</v>
      </c>
      <c r="Q106" s="5">
        <f>IF(COUNTIF($D$5:D106,D106)&gt;=2,"",SUMIF($D:$D,D106,$E:$E))</f>
        <v>0</v>
      </c>
      <c r="R106" s="2">
        <f>IF(COUNTIF($D$5:D106,D106)&gt;=2,"",SUMIF($D:$D,D106,$M:$M))</f>
        <v>0</v>
      </c>
      <c r="S106" s="2">
        <f>IFERROR(ROUNDDOWN(table13[[#This Row],[申請者別合計（円）]]*1.1,0),"")</f>
        <v>0</v>
      </c>
      <c r="T106" s="2">
        <f>IFERROR(ROUNDDOWN(table13[[#This Row],[申請者別合計（円）]]*0.5,-3),"")</f>
        <v>0</v>
      </c>
      <c r="U106" s="1"/>
      <c r="V106" s="4">
        <f>IFERROR(table13[[#This Row],[申請者別合計（円）]]-table13[[#This Row],[県補助]]+table13[[#This Row],[市町村費]],"")</f>
        <v>0</v>
      </c>
      <c r="X106"/>
      <c r="Z106" s="8"/>
    </row>
    <row r="107" spans="2:26" hidden="1" x14ac:dyDescent="0.15">
      <c r="B107" s="12">
        <v>101</v>
      </c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>
        <f>table13[[#This Row],[単価（円）]]*table13[[#This Row],[数量]]</f>
        <v>0</v>
      </c>
      <c r="N107" s="13">
        <f>table13[[#This Row],[事業費（円）
税抜]]*1.1</f>
        <v>0</v>
      </c>
      <c r="O107" s="1"/>
      <c r="P107" s="1">
        <f>table13[[#This Row],[要望者
（取組主体）名]]</f>
        <v>0</v>
      </c>
      <c r="Q107" s="5">
        <f>IF(COUNTIF($D$5:D107,D107)&gt;=2,"",SUMIF($D:$D,D107,$E:$E))</f>
        <v>0</v>
      </c>
      <c r="R107" s="2">
        <f>IF(COUNTIF($D$5:D107,D107)&gt;=2,"",SUMIF($D:$D,D107,$M:$M))</f>
        <v>0</v>
      </c>
      <c r="S107" s="2">
        <f>IFERROR(ROUNDDOWN(table13[[#This Row],[申請者別合計（円）]]*1.1,0),"")</f>
        <v>0</v>
      </c>
      <c r="T107" s="2">
        <f>IFERROR(ROUNDDOWN(table13[[#This Row],[申請者別合計（円）]]*0.5,-3),"")</f>
        <v>0</v>
      </c>
      <c r="U107" s="1"/>
      <c r="V107" s="4">
        <f>IFERROR(table13[[#This Row],[申請者別合計（円）]]-table13[[#This Row],[県補助]]+table13[[#This Row],[市町村費]],"")</f>
        <v>0</v>
      </c>
      <c r="X107"/>
      <c r="Z107" s="8"/>
    </row>
    <row r="108" spans="2:26" hidden="1" x14ac:dyDescent="0.15">
      <c r="B108" s="13">
        <v>102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>
        <f>table13[[#This Row],[単価（円）]]*table13[[#This Row],[数量]]</f>
        <v>0</v>
      </c>
      <c r="N108" s="13">
        <f>table13[[#This Row],[事業費（円）
税抜]]*1.1</f>
        <v>0</v>
      </c>
      <c r="O108" s="1"/>
      <c r="P108" s="1">
        <f>table13[[#This Row],[要望者
（取組主体）名]]</f>
        <v>0</v>
      </c>
      <c r="Q108" s="5">
        <f>IF(COUNTIF($D$5:D108,D108)&gt;=2,"",SUMIF($D:$D,D108,$E:$E))</f>
        <v>0</v>
      </c>
      <c r="R108" s="2">
        <f>IF(COUNTIF($D$5:D108,D108)&gt;=2,"",SUMIF($D:$D,D108,$M:$M))</f>
        <v>0</v>
      </c>
      <c r="S108" s="2">
        <f>IFERROR(ROUNDDOWN(table13[[#This Row],[申請者別合計（円）]]*1.1,0),"")</f>
        <v>0</v>
      </c>
      <c r="T108" s="2">
        <f>IFERROR(ROUNDDOWN(table13[[#This Row],[申請者別合計（円）]]*0.5,-3),"")</f>
        <v>0</v>
      </c>
      <c r="U108" s="1"/>
      <c r="V108" s="4">
        <f>IFERROR(table13[[#This Row],[申請者別合計（円）]]-table13[[#This Row],[県補助]]+table13[[#This Row],[市町村費]],"")</f>
        <v>0</v>
      </c>
      <c r="X108"/>
      <c r="Z108" s="8"/>
    </row>
    <row r="109" spans="2:26" hidden="1" x14ac:dyDescent="0.15">
      <c r="B109" s="12">
        <v>103</v>
      </c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>
        <f>table13[[#This Row],[単価（円）]]*table13[[#This Row],[数量]]</f>
        <v>0</v>
      </c>
      <c r="N109" s="13">
        <f>table13[[#This Row],[事業費（円）
税抜]]*1.1</f>
        <v>0</v>
      </c>
      <c r="O109" s="1"/>
      <c r="P109" s="1">
        <f>table13[[#This Row],[要望者
（取組主体）名]]</f>
        <v>0</v>
      </c>
      <c r="Q109" s="5">
        <f>IF(COUNTIF($D$5:D109,D109)&gt;=2,"",SUMIF($D:$D,D109,$E:$E))</f>
        <v>0</v>
      </c>
      <c r="R109" s="2">
        <f>IF(COUNTIF($D$5:D109,D109)&gt;=2,"",SUMIF($D:$D,D109,$M:$M))</f>
        <v>0</v>
      </c>
      <c r="S109" s="2">
        <f>IFERROR(ROUNDDOWN(table13[[#This Row],[申請者別合計（円）]]*1.1,0),"")</f>
        <v>0</v>
      </c>
      <c r="T109" s="2">
        <f>IFERROR(ROUNDDOWN(table13[[#This Row],[申請者別合計（円）]]*0.5,-3),"")</f>
        <v>0</v>
      </c>
      <c r="U109" s="1"/>
      <c r="V109" s="4">
        <f>IFERROR(table13[[#This Row],[申請者別合計（円）]]-table13[[#This Row],[県補助]]+table13[[#This Row],[市町村費]],"")</f>
        <v>0</v>
      </c>
      <c r="X109"/>
      <c r="Z109" s="8"/>
    </row>
    <row r="110" spans="2:26" hidden="1" x14ac:dyDescent="0.15">
      <c r="B110" s="13">
        <v>104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>
        <f>table13[[#This Row],[単価（円）]]*table13[[#This Row],[数量]]</f>
        <v>0</v>
      </c>
      <c r="N110" s="13">
        <f>table13[[#This Row],[事業費（円）
税抜]]*1.1</f>
        <v>0</v>
      </c>
      <c r="O110" s="1"/>
      <c r="P110" s="1">
        <f>table13[[#This Row],[要望者
（取組主体）名]]</f>
        <v>0</v>
      </c>
      <c r="Q110" s="5">
        <f>IF(COUNTIF($D$5:D110,D110)&gt;=2,"",SUMIF($D:$D,D110,$E:$E))</f>
        <v>0</v>
      </c>
      <c r="R110" s="2">
        <f>IF(COUNTIF($D$5:D110,D110)&gt;=2,"",SUMIF($D:$D,D110,$M:$M))</f>
        <v>0</v>
      </c>
      <c r="S110" s="2">
        <f>IFERROR(ROUNDDOWN(table13[[#This Row],[申請者別合計（円）]]*1.1,0),"")</f>
        <v>0</v>
      </c>
      <c r="T110" s="2">
        <f>IFERROR(ROUNDDOWN(table13[[#This Row],[申請者別合計（円）]]*0.5,-3),"")</f>
        <v>0</v>
      </c>
      <c r="U110" s="1"/>
      <c r="V110" s="4">
        <f>IFERROR(table13[[#This Row],[申請者別合計（円）]]-table13[[#This Row],[県補助]]+table13[[#This Row],[市町村費]],"")</f>
        <v>0</v>
      </c>
      <c r="X110"/>
      <c r="Z110" s="8"/>
    </row>
    <row r="111" spans="2:26" hidden="1" x14ac:dyDescent="0.15">
      <c r="B111" s="12">
        <v>105</v>
      </c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>
        <f>table13[[#This Row],[単価（円）]]*table13[[#This Row],[数量]]</f>
        <v>0</v>
      </c>
      <c r="N111" s="13">
        <f>table13[[#This Row],[事業費（円）
税抜]]*1.1</f>
        <v>0</v>
      </c>
      <c r="O111" s="1"/>
      <c r="P111" s="1">
        <f>table13[[#This Row],[要望者
（取組主体）名]]</f>
        <v>0</v>
      </c>
      <c r="Q111" s="5">
        <f>IF(COUNTIF($D$5:D111,D111)&gt;=2,"",SUMIF($D:$D,D111,$E:$E))</f>
        <v>0</v>
      </c>
      <c r="R111" s="2">
        <f>IF(COUNTIF($D$5:D111,D111)&gt;=2,"",SUMIF($D:$D,D111,$M:$M))</f>
        <v>0</v>
      </c>
      <c r="S111" s="2">
        <f>IFERROR(ROUNDDOWN(table13[[#This Row],[申請者別合計（円）]]*1.1,0),"")</f>
        <v>0</v>
      </c>
      <c r="T111" s="2">
        <f>IFERROR(ROUNDDOWN(table13[[#This Row],[申請者別合計（円）]]*0.5,-3),"")</f>
        <v>0</v>
      </c>
      <c r="U111" s="1"/>
      <c r="V111" s="4">
        <f>IFERROR(table13[[#This Row],[申請者別合計（円）]]-table13[[#This Row],[県補助]]+table13[[#This Row],[市町村費]],"")</f>
        <v>0</v>
      </c>
      <c r="X111"/>
      <c r="Z111" s="8"/>
    </row>
    <row r="112" spans="2:26" hidden="1" x14ac:dyDescent="0.15">
      <c r="B112" s="13">
        <v>106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>
        <f>table13[[#This Row],[単価（円）]]*table13[[#This Row],[数量]]</f>
        <v>0</v>
      </c>
      <c r="N112" s="13">
        <f>table13[[#This Row],[事業費（円）
税抜]]*1.1</f>
        <v>0</v>
      </c>
      <c r="O112" s="1"/>
      <c r="P112" s="1">
        <f>table13[[#This Row],[要望者
（取組主体）名]]</f>
        <v>0</v>
      </c>
      <c r="Q112" s="5">
        <f>IF(COUNTIF($D$5:D112,D112)&gt;=2,"",SUMIF($D:$D,D112,$E:$E))</f>
        <v>0</v>
      </c>
      <c r="R112" s="2">
        <f>IF(COUNTIF($D$5:D112,D112)&gt;=2,"",SUMIF($D:$D,D112,$M:$M))</f>
        <v>0</v>
      </c>
      <c r="S112" s="2">
        <f>IFERROR(ROUNDDOWN(table13[[#This Row],[申請者別合計（円）]]*1.1,0),"")</f>
        <v>0</v>
      </c>
      <c r="T112" s="2">
        <f>IFERROR(ROUNDDOWN(table13[[#This Row],[申請者別合計（円）]]*0.5,-3),"")</f>
        <v>0</v>
      </c>
      <c r="U112" s="1"/>
      <c r="V112" s="4">
        <f>IFERROR(table13[[#This Row],[申請者別合計（円）]]-table13[[#This Row],[県補助]]+table13[[#This Row],[市町村費]],"")</f>
        <v>0</v>
      </c>
      <c r="X112"/>
      <c r="Z112" s="8"/>
    </row>
    <row r="113" spans="2:26" x14ac:dyDescent="0.15">
      <c r="B113" s="4"/>
      <c r="C113" s="1"/>
      <c r="D113" s="4">
        <f>SUBTOTAL(103,table13[要望者
（取組主体）名])</f>
        <v>2</v>
      </c>
      <c r="E113" s="4"/>
      <c r="F113" s="4">
        <f>SUBTOTAL(109,table13[品目名])</f>
        <v>0</v>
      </c>
      <c r="G113" s="1"/>
      <c r="H113" s="1"/>
      <c r="I113" s="1"/>
      <c r="J113" s="1"/>
      <c r="K113" s="1"/>
      <c r="L113" s="1"/>
      <c r="M113" s="4">
        <f>SUBTOTAL(109,table13[事業費（円）
税抜])</f>
        <v>1700000</v>
      </c>
      <c r="N113" s="4">
        <f>SUBTOTAL(109,table13[事業費（円）
税込])</f>
        <v>1870000.0000000002</v>
      </c>
      <c r="O113" s="1"/>
      <c r="P113" s="1"/>
      <c r="Q113" s="4">
        <f>SUBTOTAL(109,table13[申請者面積合計（a）])</f>
        <v>34</v>
      </c>
      <c r="R113" s="4">
        <f>SUBTOTAL(109,table13[申請者別合計（円）])</f>
        <v>1700000</v>
      </c>
      <c r="S113" s="4">
        <f>SUBTOTAL(109,table13[税込み])</f>
        <v>1870000</v>
      </c>
      <c r="T113" s="4">
        <f>SUBTOTAL(109,table13[県補助])</f>
        <v>850000</v>
      </c>
      <c r="U113" s="4">
        <f>SUBTOTAL(109,table13[市町村費])</f>
        <v>0</v>
      </c>
      <c r="V113" s="4">
        <f>SUBTOTAL(109,table13[その他])</f>
        <v>850000</v>
      </c>
      <c r="X113"/>
      <c r="Z113" s="8"/>
    </row>
    <row r="114" spans="2:26" x14ac:dyDescent="0.15">
      <c r="B114" s="27" t="s">
        <v>118</v>
      </c>
      <c r="P114" s="1"/>
      <c r="Z114" s="8"/>
    </row>
  </sheetData>
  <phoneticPr fontId="3"/>
  <dataValidations disablePrompts="1" count="2">
    <dataValidation type="list" allowBlank="1" showInputMessage="1" showErrorMessage="1" sqref="G5:G112" xr:uid="{404FC278-4E4D-4359-B5DF-6C0395437A60}">
      <formula1>$Z$33:$Z$36</formula1>
    </dataValidation>
    <dataValidation type="list" allowBlank="1" showInputMessage="1" showErrorMessage="1" sqref="H5:H112" xr:uid="{383D1544-FC72-4962-B14A-619917E23174}">
      <formula1>$Z$27:$Z$29</formula1>
    </dataValidation>
  </dataValidations>
  <pageMargins left="0.75" right="0.75" top="1" bottom="1" header="0.5" footer="0.5"/>
  <pageSetup paperSize="9" scale="77" orientation="landscape" r:id="rId1"/>
  <rowBreaks count="1" manualBreakCount="1">
    <brk id="53" min="1" max="14" man="1"/>
  </rowBreak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F12B1-29BA-4BB8-8F00-9FD925E97B0A}">
  <sheetPr codeName="Sheet4">
    <pageSetUpPr fitToPage="1"/>
  </sheetPr>
  <dimension ref="B1:AB121"/>
  <sheetViews>
    <sheetView tabSelected="1" view="pageBreakPreview" topLeftCell="A4" zoomScaleNormal="100" zoomScaleSheetLayoutView="100" workbookViewId="0">
      <selection activeCell="G118" sqref="G118:G121"/>
    </sheetView>
  </sheetViews>
  <sheetFormatPr defaultRowHeight="13.5" x14ac:dyDescent="0.15"/>
  <cols>
    <col min="2" max="2" width="7.125" customWidth="1"/>
    <col min="3" max="3" width="11" customWidth="1"/>
    <col min="4" max="4" width="14.125" customWidth="1"/>
    <col min="5" max="5" width="7.125" style="8" customWidth="1"/>
    <col min="6" max="7" width="13" customWidth="1"/>
    <col min="9" max="9" width="9.25" customWidth="1"/>
    <col min="10" max="10" width="12.875" customWidth="1"/>
    <col min="11" max="11" width="15" customWidth="1"/>
    <col min="12" max="12" width="14.75" customWidth="1"/>
    <col min="13" max="13" width="16.75" customWidth="1"/>
    <col min="14" max="14" width="10.25" style="8" customWidth="1"/>
    <col min="15" max="16" width="10.875" style="8" customWidth="1"/>
    <col min="17" max="18" width="12.375" style="8" customWidth="1"/>
    <col min="20" max="20" width="11.625" style="8" customWidth="1"/>
    <col min="21" max="21" width="12.75" customWidth="1"/>
    <col min="22" max="22" width="10.5" bestFit="1" customWidth="1"/>
    <col min="23" max="23" width="10.375" customWidth="1"/>
    <col min="24" max="24" width="10.25" style="8" customWidth="1"/>
    <col min="25" max="25" width="10.5" bestFit="1" customWidth="1"/>
    <col min="27" max="29" width="9.125" bestFit="1" customWidth="1"/>
  </cols>
  <sheetData>
    <row r="1" spans="2:28" x14ac:dyDescent="0.15">
      <c r="B1" s="21" t="s">
        <v>53</v>
      </c>
      <c r="M1" s="8"/>
      <c r="Q1"/>
      <c r="R1" s="8" t="s">
        <v>123</v>
      </c>
      <c r="S1" s="8"/>
      <c r="T1"/>
      <c r="W1" s="8"/>
      <c r="X1"/>
    </row>
    <row r="2" spans="2:28" x14ac:dyDescent="0.15">
      <c r="M2" s="8"/>
      <c r="Q2"/>
      <c r="R2"/>
      <c r="S2" s="8"/>
      <c r="T2"/>
      <c r="W2" s="8"/>
      <c r="X2"/>
    </row>
    <row r="3" spans="2:28" x14ac:dyDescent="0.15">
      <c r="B3" s="27" t="s">
        <v>115</v>
      </c>
      <c r="M3" s="8"/>
      <c r="O3" t="s">
        <v>89</v>
      </c>
      <c r="P3" t="s">
        <v>89</v>
      </c>
      <c r="Q3"/>
      <c r="R3" t="s">
        <v>44</v>
      </c>
      <c r="S3" t="s">
        <v>44</v>
      </c>
      <c r="T3" t="s">
        <v>44</v>
      </c>
      <c r="U3" t="s">
        <v>44</v>
      </c>
      <c r="V3" t="s">
        <v>44</v>
      </c>
      <c r="W3" s="8" t="s">
        <v>43</v>
      </c>
      <c r="X3" t="s">
        <v>44</v>
      </c>
    </row>
    <row r="4" spans="2:28" ht="40.5" x14ac:dyDescent="0.15">
      <c r="B4" s="3" t="s">
        <v>39</v>
      </c>
      <c r="C4" s="14" t="s">
        <v>6</v>
      </c>
      <c r="D4" s="19" t="s">
        <v>48</v>
      </c>
      <c r="E4" s="15" t="s">
        <v>3</v>
      </c>
      <c r="F4" s="14" t="s">
        <v>52</v>
      </c>
      <c r="G4" s="14" t="s">
        <v>37</v>
      </c>
      <c r="H4" s="14" t="s">
        <v>103</v>
      </c>
      <c r="I4" s="30" t="s">
        <v>105</v>
      </c>
      <c r="J4" s="15" t="s">
        <v>106</v>
      </c>
      <c r="K4" s="15" t="s">
        <v>104</v>
      </c>
      <c r="L4" s="6" t="s">
        <v>66</v>
      </c>
      <c r="M4" s="15" t="s">
        <v>63</v>
      </c>
      <c r="N4" s="14" t="s">
        <v>69</v>
      </c>
      <c r="O4" s="6" t="s">
        <v>45</v>
      </c>
      <c r="P4" s="6" t="s">
        <v>47</v>
      </c>
      <c r="Q4" s="6" t="s">
        <v>4</v>
      </c>
      <c r="R4" s="19" t="s">
        <v>120</v>
      </c>
      <c r="S4" s="18" t="s">
        <v>34</v>
      </c>
      <c r="T4" s="6" t="s">
        <v>5</v>
      </c>
      <c r="U4" s="6" t="s">
        <v>33</v>
      </c>
      <c r="V4" s="10" t="s">
        <v>0</v>
      </c>
      <c r="W4" s="33" t="s">
        <v>119</v>
      </c>
      <c r="X4" s="7" t="s">
        <v>1</v>
      </c>
      <c r="AA4" s="9"/>
      <c r="AB4" s="11"/>
    </row>
    <row r="5" spans="2:28" x14ac:dyDescent="0.15">
      <c r="B5" s="12" t="s">
        <v>84</v>
      </c>
      <c r="C5" s="12" t="s">
        <v>54</v>
      </c>
      <c r="D5" s="12" t="s">
        <v>55</v>
      </c>
      <c r="E5" s="13">
        <v>20</v>
      </c>
      <c r="F5" s="12" t="s">
        <v>78</v>
      </c>
      <c r="G5" s="12"/>
      <c r="H5" s="13">
        <v>2</v>
      </c>
      <c r="I5" s="12" t="s">
        <v>23</v>
      </c>
      <c r="J5" s="13">
        <v>2</v>
      </c>
      <c r="K5" s="13"/>
      <c r="L5" s="12" t="s">
        <v>98</v>
      </c>
      <c r="M5" s="13">
        <v>3200000</v>
      </c>
      <c r="N5" s="12">
        <v>1</v>
      </c>
      <c r="O5" s="13">
        <f>table134[[#This Row],[単価（円）]]*table134[[#This Row],[数量]]</f>
        <v>3200000</v>
      </c>
      <c r="P5" s="13">
        <f>table134[[#This Row],[事業費（円）
税抜]]*1.1</f>
        <v>3520000.0000000005</v>
      </c>
      <c r="Q5" s="1"/>
      <c r="R5" s="1" t="str">
        <f>table134[[#This Row],[要望者
（取組主体）名]]</f>
        <v>宮崎　A</v>
      </c>
      <c r="S5" s="5">
        <f>IF(COUNTIF($D$5:D5,D5)&gt;=2,"",SUMIF($D:$D,D5,$E:$E))</f>
        <v>20</v>
      </c>
      <c r="T5" s="2">
        <f>IF(COUNTIF($D$5:D5,D5)&gt;=2,"",SUMIF($D:$D,D5,$O:$O))</f>
        <v>3200000</v>
      </c>
      <c r="U5" s="2">
        <f>IFERROR(ROUNDDOWN(table134[[#This Row],[申請者別合計（円）]]*1.1,0),"")</f>
        <v>3520000</v>
      </c>
      <c r="V5" s="2">
        <f>IFERROR(ROUNDDOWN(table134[[#This Row],[申請者別合計（円）]]*0.5,-3),"")</f>
        <v>1600000</v>
      </c>
      <c r="W5" s="1"/>
      <c r="X5" s="4">
        <f>IFERROR(table134[[#This Row],[申請者別合計（円）]]-table134[[#This Row],[県補助]]+table134[[#This Row],[市町村費等]],"")</f>
        <v>1600000</v>
      </c>
      <c r="AB5" s="8"/>
    </row>
    <row r="6" spans="2:28" x14ac:dyDescent="0.15">
      <c r="B6" s="12" t="s">
        <v>85</v>
      </c>
      <c r="C6" s="12" t="s">
        <v>86</v>
      </c>
      <c r="D6" s="12" t="s">
        <v>68</v>
      </c>
      <c r="E6" s="13">
        <v>20</v>
      </c>
      <c r="F6" s="12" t="s">
        <v>79</v>
      </c>
      <c r="G6" s="12"/>
      <c r="H6" s="13">
        <v>4</v>
      </c>
      <c r="I6" s="12" t="s">
        <v>17</v>
      </c>
      <c r="J6" s="13">
        <v>3</v>
      </c>
      <c r="K6" s="13"/>
      <c r="L6" s="12" t="s">
        <v>98</v>
      </c>
      <c r="M6" s="13">
        <v>4500000</v>
      </c>
      <c r="N6" s="12">
        <v>1</v>
      </c>
      <c r="O6" s="13">
        <f>table134[[#This Row],[単価（円）]]*table134[[#This Row],[数量]]</f>
        <v>4500000</v>
      </c>
      <c r="P6" s="13">
        <f>table134[[#This Row],[事業費（円）
税抜]]*1.1</f>
        <v>4950000</v>
      </c>
      <c r="Q6" s="1"/>
      <c r="R6" s="1" t="str">
        <f>table134[[#This Row],[要望者
（取組主体）名]]</f>
        <v>宮崎　B</v>
      </c>
      <c r="S6" s="5">
        <f>IF(COUNTIF($D$5:D6,D6)&gt;=2,"",SUMIF($D:$D,D6,$E:$E))</f>
        <v>20</v>
      </c>
      <c r="T6" s="2">
        <f>IF(COUNTIF($D$5:D6,D6)&gt;=2,"",SUMIF($D:$D,D6,$O:$O))</f>
        <v>4500000</v>
      </c>
      <c r="U6" s="2">
        <f>IFERROR(ROUNDDOWN(table134[[#This Row],[申請者別合計（円）]]*1.1,0),"")</f>
        <v>4950000</v>
      </c>
      <c r="V6" s="2">
        <f>IFERROR(ROUNDDOWN(table134[[#This Row],[申請者別合計（円）]]*0.5,-3),"")</f>
        <v>2250000</v>
      </c>
      <c r="W6" s="1"/>
      <c r="X6" s="4">
        <f>IFERROR(table134[[#This Row],[申請者別合計（円）]]-table134[[#This Row],[県補助]]+table134[[#This Row],[市町村費等]],"")</f>
        <v>2250000</v>
      </c>
      <c r="AB6" s="8"/>
    </row>
    <row r="7" spans="2:28" x14ac:dyDescent="0.15">
      <c r="B7" s="12">
        <v>1</v>
      </c>
      <c r="C7" s="12"/>
      <c r="D7" s="12" t="s">
        <v>121</v>
      </c>
      <c r="E7" s="13"/>
      <c r="F7" s="12" t="s">
        <v>78</v>
      </c>
      <c r="G7" s="12"/>
      <c r="H7" s="13">
        <v>2</v>
      </c>
      <c r="I7" s="12"/>
      <c r="J7" s="13"/>
      <c r="K7" s="13"/>
      <c r="L7" s="12"/>
      <c r="M7" s="13">
        <v>500000</v>
      </c>
      <c r="N7" s="12">
        <v>1</v>
      </c>
      <c r="O7" s="13">
        <f>table134[[#This Row],[単価（円）]]*table134[[#This Row],[数量]]</f>
        <v>500000</v>
      </c>
      <c r="P7" s="13">
        <f>table134[[#This Row],[事業費（円）
税抜]]*1.1</f>
        <v>550000</v>
      </c>
      <c r="Q7" s="1"/>
      <c r="R7" s="1" t="str">
        <f>table134[[#This Row],[要望者
（取組主体）名]]</f>
        <v>C</v>
      </c>
      <c r="S7" s="5">
        <f>IF(COUNTIF($D$5:D7,D7)&gt;=2,"",SUMIF($D:$D,D7,$E:$E))</f>
        <v>0</v>
      </c>
      <c r="T7" s="2">
        <f>IF(COUNTIF($D$5:D7,D7)&gt;=2,"",SUMIF($D:$D,D7,$O:$O))</f>
        <v>5500000</v>
      </c>
      <c r="U7" s="2">
        <f>IFERROR(ROUNDDOWN(table134[[#This Row],[申請者別合計（円）]]*1.1,0),"")</f>
        <v>6050000</v>
      </c>
      <c r="V7" s="2">
        <f>IFERROR(ROUNDDOWN(table134[[#This Row],[申請者別合計（円）]]*0.5,-3),"")</f>
        <v>2750000</v>
      </c>
      <c r="W7" s="1"/>
      <c r="X7" s="4">
        <f>IFERROR(table134[[#This Row],[申請者別合計（円）]]-table134[[#This Row],[県補助]]+table134[[#This Row],[市町村費等]],"")</f>
        <v>2750000</v>
      </c>
      <c r="AB7" s="8"/>
    </row>
    <row r="8" spans="2:28" x14ac:dyDescent="0.15">
      <c r="B8" s="12">
        <v>2</v>
      </c>
      <c r="C8" s="12"/>
      <c r="D8" s="12" t="s">
        <v>121</v>
      </c>
      <c r="E8" s="13"/>
      <c r="F8" s="12" t="s">
        <v>79</v>
      </c>
      <c r="G8" s="12"/>
      <c r="H8" s="13">
        <v>2</v>
      </c>
      <c r="I8" s="12"/>
      <c r="J8" s="13"/>
      <c r="K8" s="13"/>
      <c r="L8" s="12"/>
      <c r="M8" s="13">
        <v>5000000</v>
      </c>
      <c r="N8" s="12">
        <v>1</v>
      </c>
      <c r="O8" s="13">
        <f>table134[[#This Row],[単価（円）]]*table134[[#This Row],[数量]]</f>
        <v>5000000</v>
      </c>
      <c r="P8" s="13">
        <f>table134[[#This Row],[事業費（円）
税抜]]*1.1</f>
        <v>5500000</v>
      </c>
      <c r="Q8" s="1"/>
      <c r="R8" s="1" t="str">
        <f>table134[[#This Row],[要望者
（取組主体）名]]</f>
        <v>C</v>
      </c>
      <c r="S8" s="5" t="str">
        <f>IF(COUNTIF($D$5:D8,D8)&gt;=2,"",SUMIF($D:$D,D8,$E:$E))</f>
        <v/>
      </c>
      <c r="T8" s="2" t="str">
        <f>IF(COUNTIF($D$5:D8,D8)&gt;=2,"",SUMIF($D:$D,D8,$O:$O))</f>
        <v/>
      </c>
      <c r="U8" s="2" t="str">
        <f>IFERROR(ROUNDDOWN(table134[[#This Row],[申請者別合計（円）]]*1.1,0),"")</f>
        <v/>
      </c>
      <c r="V8" s="2" t="str">
        <f>IFERROR(ROUNDDOWN(table134[[#This Row],[申請者別合計（円）]]*0.5,-3),"")</f>
        <v/>
      </c>
      <c r="W8" s="1"/>
      <c r="X8" s="4" t="str">
        <f>IFERROR(table134[[#This Row],[申請者別合計（円）]]-table134[[#This Row],[県補助]]+table134[[#This Row],[市町村費等]],"")</f>
        <v/>
      </c>
      <c r="AB8" s="8"/>
    </row>
    <row r="9" spans="2:28" ht="15" customHeight="1" x14ac:dyDescent="0.15">
      <c r="B9" s="12">
        <v>3</v>
      </c>
      <c r="C9" s="12"/>
      <c r="D9" s="12" t="s">
        <v>122</v>
      </c>
      <c r="E9" s="13"/>
      <c r="F9" s="12" t="s">
        <v>78</v>
      </c>
      <c r="G9" s="12"/>
      <c r="H9" s="13">
        <v>2</v>
      </c>
      <c r="I9" s="12"/>
      <c r="J9" s="13"/>
      <c r="K9" s="13"/>
      <c r="L9" s="12"/>
      <c r="M9" s="13">
        <v>150000</v>
      </c>
      <c r="N9" s="12">
        <v>1</v>
      </c>
      <c r="O9" s="13">
        <f>table134[[#This Row],[単価（円）]]*table134[[#This Row],[数量]]</f>
        <v>150000</v>
      </c>
      <c r="P9" s="13">
        <f>table134[[#This Row],[事業費（円）
税抜]]*1.1</f>
        <v>165000</v>
      </c>
      <c r="Q9" s="1"/>
      <c r="R9" s="1" t="str">
        <f>table134[[#This Row],[要望者
（取組主体）名]]</f>
        <v>D</v>
      </c>
      <c r="S9" s="5">
        <f>IF(COUNTIF($D$5:D9,D9)&gt;=2,"",SUMIF($D:$D,D9,$E:$E))</f>
        <v>0</v>
      </c>
      <c r="T9" s="2">
        <f>IF(COUNTIF($D$5:D9,D9)&gt;=2,"",SUMIF($D:$D,D9,$O:$O))</f>
        <v>200000</v>
      </c>
      <c r="U9" s="2">
        <f>IFERROR(ROUNDDOWN(table134[[#This Row],[申請者別合計（円）]]*1.1,0),"")</f>
        <v>220000</v>
      </c>
      <c r="V9" s="2">
        <f>IFERROR(ROUNDDOWN(table134[[#This Row],[申請者別合計（円）]]*0.5,-3),"")</f>
        <v>100000</v>
      </c>
      <c r="W9" s="1"/>
      <c r="X9" s="4">
        <f>IFERROR(table134[[#This Row],[申請者別合計（円）]]-table134[[#This Row],[県補助]]+table134[[#This Row],[市町村費等]],"")</f>
        <v>100000</v>
      </c>
      <c r="AB9" s="8"/>
    </row>
    <row r="10" spans="2:28" ht="15" customHeight="1" x14ac:dyDescent="0.15">
      <c r="B10" s="12">
        <v>4</v>
      </c>
      <c r="C10" s="12"/>
      <c r="D10" s="12" t="s">
        <v>122</v>
      </c>
      <c r="E10" s="13"/>
      <c r="F10" s="12" t="s">
        <v>79</v>
      </c>
      <c r="G10" s="12"/>
      <c r="H10" s="13">
        <v>2</v>
      </c>
      <c r="I10" s="12"/>
      <c r="J10" s="13"/>
      <c r="K10" s="13"/>
      <c r="L10" s="12"/>
      <c r="M10" s="13">
        <v>50000</v>
      </c>
      <c r="N10" s="12">
        <v>1</v>
      </c>
      <c r="O10" s="13">
        <f>table134[[#This Row],[単価（円）]]*table134[[#This Row],[数量]]</f>
        <v>50000</v>
      </c>
      <c r="P10" s="13">
        <f>table134[[#This Row],[事業費（円）
税抜]]*1.1</f>
        <v>55000.000000000007</v>
      </c>
      <c r="Q10" s="1"/>
      <c r="R10" s="1" t="str">
        <f>table134[[#This Row],[要望者
（取組主体）名]]</f>
        <v>D</v>
      </c>
      <c r="S10" s="5" t="str">
        <f>IF(COUNTIF($D$5:D10,D10)&gt;=2,"",SUMIF($D:$D,D10,$E:$E))</f>
        <v/>
      </c>
      <c r="T10" s="2" t="str">
        <f>IF(COUNTIF($D$5:D10,D10)&gt;=2,"",SUMIF($D:$D,D10,$O:$O))</f>
        <v/>
      </c>
      <c r="U10" s="2" t="str">
        <f>IFERROR(ROUNDDOWN(table134[[#This Row],[申請者別合計（円）]]*1.1,0),"")</f>
        <v/>
      </c>
      <c r="V10" s="2" t="str">
        <f>IFERROR(ROUNDDOWN(table134[[#This Row],[申請者別合計（円）]]*0.5,-3),"")</f>
        <v/>
      </c>
      <c r="W10" s="1"/>
      <c r="X10" s="4" t="str">
        <f>IFERROR(table134[[#This Row],[申請者別合計（円）]]-table134[[#This Row],[県補助]]+table134[[#This Row],[市町村費等]],"")</f>
        <v/>
      </c>
      <c r="AB10" s="8"/>
    </row>
    <row r="11" spans="2:28" ht="15" customHeight="1" x14ac:dyDescent="0.15">
      <c r="B11" s="12">
        <v>5</v>
      </c>
      <c r="C11" s="12"/>
      <c r="D11" s="12"/>
      <c r="E11" s="13"/>
      <c r="F11" s="12"/>
      <c r="G11" s="12"/>
      <c r="H11" s="13"/>
      <c r="I11" s="12"/>
      <c r="J11" s="13"/>
      <c r="K11" s="13"/>
      <c r="L11" s="12"/>
      <c r="M11" s="13"/>
      <c r="N11" s="12"/>
      <c r="O11" s="13">
        <f>table134[[#This Row],[単価（円）]]*table134[[#This Row],[数量]]</f>
        <v>0</v>
      </c>
      <c r="P11" s="13">
        <f>table134[[#This Row],[事業費（円）
税抜]]*1.1</f>
        <v>0</v>
      </c>
      <c r="Q11" s="1"/>
      <c r="R11" s="1">
        <f>table134[[#This Row],[要望者
（取組主体）名]]</f>
        <v>0</v>
      </c>
      <c r="S11" s="5">
        <f>IF(COUNTIF($D$5:D11,D11)&gt;=2,"",SUMIF($D:$D,D11,$E:$E))</f>
        <v>0</v>
      </c>
      <c r="T11" s="2">
        <f>IF(COUNTIF($D$5:D11,D11)&gt;=2,"",SUMIF($D:$D,D11,$O:$O))</f>
        <v>0</v>
      </c>
      <c r="U11" s="2">
        <f>IFERROR(ROUNDDOWN(table134[[#This Row],[申請者別合計（円）]]*1.1,0),"")</f>
        <v>0</v>
      </c>
      <c r="V11" s="2">
        <f>IFERROR(ROUNDDOWN(table134[[#This Row],[申請者別合計（円）]]*0.5,-3),"")</f>
        <v>0</v>
      </c>
      <c r="W11" s="1"/>
      <c r="X11" s="4">
        <f>IFERROR(table134[[#This Row],[申請者別合計（円）]]-table134[[#This Row],[県補助]]+table134[[#This Row],[市町村費等]],"")</f>
        <v>0</v>
      </c>
      <c r="AB11" s="8"/>
    </row>
    <row r="12" spans="2:28" ht="15" customHeight="1" x14ac:dyDescent="0.15">
      <c r="B12" s="12">
        <v>6</v>
      </c>
      <c r="C12" s="12"/>
      <c r="D12" s="12"/>
      <c r="E12" s="13"/>
      <c r="F12" s="12"/>
      <c r="G12" s="12"/>
      <c r="H12" s="13"/>
      <c r="I12" s="12"/>
      <c r="J12" s="13"/>
      <c r="K12" s="13"/>
      <c r="L12" s="12"/>
      <c r="M12" s="13"/>
      <c r="N12" s="12"/>
      <c r="O12" s="13">
        <f>table134[[#This Row],[単価（円）]]*table134[[#This Row],[数量]]</f>
        <v>0</v>
      </c>
      <c r="P12" s="13">
        <f>table134[[#This Row],[事業費（円）
税抜]]*1.1</f>
        <v>0</v>
      </c>
      <c r="Q12" s="1"/>
      <c r="R12" s="1">
        <f>table134[[#This Row],[要望者
（取組主体）名]]</f>
        <v>0</v>
      </c>
      <c r="S12" s="5">
        <f>IF(COUNTIF($D$5:D12,D12)&gt;=2,"",SUMIF($D:$D,D12,$E:$E))</f>
        <v>0</v>
      </c>
      <c r="T12" s="2">
        <f>IF(COUNTIF($D$5:D12,D12)&gt;=2,"",SUMIF($D:$D,D12,$O:$O))</f>
        <v>0</v>
      </c>
      <c r="U12" s="2">
        <f>IFERROR(ROUNDDOWN(table134[[#This Row],[申請者別合計（円）]]*1.1,0),"")</f>
        <v>0</v>
      </c>
      <c r="V12" s="2">
        <f>IFERROR(ROUNDDOWN(table134[[#This Row],[申請者別合計（円）]]*0.5,-3),"")</f>
        <v>0</v>
      </c>
      <c r="W12" s="1"/>
      <c r="X12" s="4">
        <f>IFERROR(table134[[#This Row],[申請者別合計（円）]]-table134[[#This Row],[県補助]]+table134[[#This Row],[市町村費等]],"")</f>
        <v>0</v>
      </c>
      <c r="AB12" s="8"/>
    </row>
    <row r="13" spans="2:28" ht="15" customHeight="1" x14ac:dyDescent="0.15">
      <c r="B13" s="12">
        <v>7</v>
      </c>
      <c r="C13" s="12"/>
      <c r="D13" s="12"/>
      <c r="E13" s="13"/>
      <c r="F13" s="12"/>
      <c r="G13" s="12"/>
      <c r="H13" s="13"/>
      <c r="I13" s="12"/>
      <c r="J13" s="13"/>
      <c r="K13" s="13"/>
      <c r="L13" s="12"/>
      <c r="M13" s="13"/>
      <c r="N13" s="12"/>
      <c r="O13" s="13">
        <f>table134[[#This Row],[単価（円）]]*table134[[#This Row],[数量]]</f>
        <v>0</v>
      </c>
      <c r="P13" s="13">
        <f>table134[[#This Row],[事業費（円）
税抜]]*1.1</f>
        <v>0</v>
      </c>
      <c r="Q13" s="1"/>
      <c r="R13" s="1">
        <f>table134[[#This Row],[要望者
（取組主体）名]]</f>
        <v>0</v>
      </c>
      <c r="S13" s="5">
        <f>IF(COUNTIF($D$5:D13,D13)&gt;=2,"",SUMIF($D:$D,D13,$E:$E))</f>
        <v>0</v>
      </c>
      <c r="T13" s="2">
        <f>IF(COUNTIF($D$5:D13,D13)&gt;=2,"",SUMIF($D:$D,D13,$O:$O))</f>
        <v>0</v>
      </c>
      <c r="U13" s="2">
        <f>IFERROR(ROUNDDOWN(table134[[#This Row],[申請者別合計（円）]]*1.1,0),"")</f>
        <v>0</v>
      </c>
      <c r="V13" s="2">
        <f>IFERROR(ROUNDDOWN(table134[[#This Row],[申請者別合計（円）]]*0.5,-3),"")</f>
        <v>0</v>
      </c>
      <c r="W13" s="1"/>
      <c r="X13" s="4">
        <f>IFERROR(table134[[#This Row],[申請者別合計（円）]]-table134[[#This Row],[県補助]]+table134[[#This Row],[市町村費等]],"")</f>
        <v>0</v>
      </c>
      <c r="AB13" s="8"/>
    </row>
    <row r="14" spans="2:28" ht="15" customHeight="1" x14ac:dyDescent="0.15">
      <c r="B14" s="12">
        <v>8</v>
      </c>
      <c r="C14" s="12"/>
      <c r="D14" s="12"/>
      <c r="E14" s="13"/>
      <c r="F14" s="12"/>
      <c r="G14" s="12"/>
      <c r="H14" s="13"/>
      <c r="I14" s="12"/>
      <c r="J14" s="13"/>
      <c r="K14" s="13"/>
      <c r="L14" s="12"/>
      <c r="M14" s="13"/>
      <c r="N14" s="12"/>
      <c r="O14" s="13">
        <f>table134[[#This Row],[単価（円）]]*table134[[#This Row],[数量]]</f>
        <v>0</v>
      </c>
      <c r="P14" s="13">
        <f>table134[[#This Row],[事業費（円）
税抜]]*1.1</f>
        <v>0</v>
      </c>
      <c r="Q14" s="1"/>
      <c r="R14" s="1">
        <f>table134[[#This Row],[要望者
（取組主体）名]]</f>
        <v>0</v>
      </c>
      <c r="S14" s="5">
        <f>IF(COUNTIF($D$5:D14,D14)&gt;=2,"",SUMIF($D:$D,D14,$E:$E))</f>
        <v>0</v>
      </c>
      <c r="T14" s="2">
        <f>IF(COUNTIF($D$5:D14,D14)&gt;=2,"",SUMIF($D:$D,D14,$O:$O))</f>
        <v>0</v>
      </c>
      <c r="U14" s="2">
        <f>IFERROR(ROUNDDOWN(table134[[#This Row],[申請者別合計（円）]]*1.1,0),"")</f>
        <v>0</v>
      </c>
      <c r="V14" s="2">
        <f>IFERROR(ROUNDDOWN(table134[[#This Row],[申請者別合計（円）]]*0.5,-3),"")</f>
        <v>0</v>
      </c>
      <c r="W14" s="1"/>
      <c r="X14" s="4">
        <f>IFERROR(table134[[#This Row],[申請者別合計（円）]]-table134[[#This Row],[県補助]]+table134[[#This Row],[市町村費等]],"")</f>
        <v>0</v>
      </c>
      <c r="AB14" s="8"/>
    </row>
    <row r="15" spans="2:28" ht="15" customHeight="1" x14ac:dyDescent="0.15">
      <c r="B15" s="12">
        <v>9</v>
      </c>
      <c r="C15" s="12"/>
      <c r="D15" s="12"/>
      <c r="E15" s="13"/>
      <c r="F15" s="12"/>
      <c r="G15" s="12"/>
      <c r="H15" s="13"/>
      <c r="I15" s="12"/>
      <c r="J15" s="13"/>
      <c r="K15" s="13"/>
      <c r="L15" s="12"/>
      <c r="M15" s="13"/>
      <c r="N15" s="12"/>
      <c r="O15" s="13">
        <f>table134[[#This Row],[単価（円）]]*table134[[#This Row],[数量]]</f>
        <v>0</v>
      </c>
      <c r="P15" s="13">
        <f>table134[[#This Row],[事業費（円）
税抜]]*1.1</f>
        <v>0</v>
      </c>
      <c r="Q15" s="1"/>
      <c r="R15" s="1">
        <f>table134[[#This Row],[要望者
（取組主体）名]]</f>
        <v>0</v>
      </c>
      <c r="S15" s="5">
        <f>IF(COUNTIF($D$5:D15,D15)&gt;=2,"",SUMIF($D:$D,D15,$E:$E))</f>
        <v>0</v>
      </c>
      <c r="T15" s="2">
        <f>IF(COUNTIF($D$5:D15,D15)&gt;=2,"",SUMIF($D:$D,D15,$O:$O))</f>
        <v>0</v>
      </c>
      <c r="U15" s="2">
        <f>IFERROR(ROUNDDOWN(table134[[#This Row],[申請者別合計（円）]]*1.1,0),"")</f>
        <v>0</v>
      </c>
      <c r="V15" s="2">
        <f>IFERROR(ROUNDDOWN(table134[[#This Row],[申請者別合計（円）]]*0.5,-3),"")</f>
        <v>0</v>
      </c>
      <c r="W15" s="1"/>
      <c r="X15" s="4">
        <f>IFERROR(table134[[#This Row],[申請者別合計（円）]]-table134[[#This Row],[県補助]]+table134[[#This Row],[市町村費等]],"")</f>
        <v>0</v>
      </c>
      <c r="AB15" s="8"/>
    </row>
    <row r="16" spans="2:28" ht="15" customHeight="1" x14ac:dyDescent="0.15">
      <c r="B16" s="12">
        <v>10</v>
      </c>
      <c r="C16" s="12"/>
      <c r="D16" s="12"/>
      <c r="E16" s="13"/>
      <c r="F16" s="12"/>
      <c r="G16" s="12"/>
      <c r="H16" s="13"/>
      <c r="I16" s="12"/>
      <c r="J16" s="13"/>
      <c r="K16" s="13"/>
      <c r="L16" s="12"/>
      <c r="M16" s="13"/>
      <c r="N16" s="12"/>
      <c r="O16" s="13">
        <f>table134[[#This Row],[単価（円）]]*table134[[#This Row],[数量]]</f>
        <v>0</v>
      </c>
      <c r="P16" s="13">
        <f>table134[[#This Row],[事業費（円）
税抜]]*1.1</f>
        <v>0</v>
      </c>
      <c r="Q16" s="1"/>
      <c r="R16" s="1">
        <f>table134[[#This Row],[要望者
（取組主体）名]]</f>
        <v>0</v>
      </c>
      <c r="S16" s="5">
        <f>IF(COUNTIF($D$5:D16,D16)&gt;=2,"",SUMIF($D:$D,D16,$E:$E))</f>
        <v>0</v>
      </c>
      <c r="T16" s="2">
        <f>IF(COUNTIF($D$5:D16,D16)&gt;=2,"",SUMIF($D:$D,D16,$O:$O))</f>
        <v>0</v>
      </c>
      <c r="U16" s="2">
        <f>IFERROR(ROUNDDOWN(table134[[#This Row],[申請者別合計（円）]]*1.1,0),"")</f>
        <v>0</v>
      </c>
      <c r="V16" s="2">
        <f>IFERROR(ROUNDDOWN(table134[[#This Row],[申請者別合計（円）]]*0.5,-3),"")</f>
        <v>0</v>
      </c>
      <c r="W16" s="1"/>
      <c r="X16" s="4">
        <f>IFERROR(table134[[#This Row],[申請者別合計（円）]]-table134[[#This Row],[県補助]]+table134[[#This Row],[市町村費等]],"")</f>
        <v>0</v>
      </c>
      <c r="AB16" s="8"/>
    </row>
    <row r="17" spans="2:28" ht="15" customHeight="1" x14ac:dyDescent="0.15">
      <c r="B17" s="12">
        <v>11</v>
      </c>
      <c r="C17" s="12"/>
      <c r="D17" s="12"/>
      <c r="E17" s="13"/>
      <c r="F17" s="12"/>
      <c r="G17" s="12"/>
      <c r="H17" s="13"/>
      <c r="I17" s="12"/>
      <c r="J17" s="13"/>
      <c r="K17" s="13"/>
      <c r="L17" s="12"/>
      <c r="M17" s="13"/>
      <c r="N17" s="12"/>
      <c r="O17" s="13">
        <f>table134[[#This Row],[単価（円）]]*table134[[#This Row],[数量]]</f>
        <v>0</v>
      </c>
      <c r="P17" s="13">
        <f>table134[[#This Row],[事業費（円）
税抜]]*1.1</f>
        <v>0</v>
      </c>
      <c r="Q17" s="1"/>
      <c r="R17" s="1">
        <f>table134[[#This Row],[要望者
（取組主体）名]]</f>
        <v>0</v>
      </c>
      <c r="S17" s="5">
        <f>IF(COUNTIF($D$5:D17,D17)&gt;=2,"",SUMIF($D:$D,D17,$E:$E))</f>
        <v>0</v>
      </c>
      <c r="T17" s="2">
        <f>IF(COUNTIF($D$5:D17,D17)&gt;=2,"",SUMIF($D:$D,D17,$O:$O))</f>
        <v>0</v>
      </c>
      <c r="U17" s="2">
        <f>IFERROR(ROUNDDOWN(table134[[#This Row],[申請者別合計（円）]]*1.1,0),"")</f>
        <v>0</v>
      </c>
      <c r="V17" s="2">
        <f>IFERROR(ROUNDDOWN(table134[[#This Row],[申請者別合計（円）]]*0.5,-3),"")</f>
        <v>0</v>
      </c>
      <c r="W17" s="1"/>
      <c r="X17" s="4">
        <f>IFERROR(table134[[#This Row],[申請者別合計（円）]]-table134[[#This Row],[県補助]]+table134[[#This Row],[市町村費等]],"")</f>
        <v>0</v>
      </c>
      <c r="AB17" s="8"/>
    </row>
    <row r="18" spans="2:28" ht="15" customHeight="1" x14ac:dyDescent="0.15">
      <c r="B18" s="12">
        <v>12</v>
      </c>
      <c r="C18" s="12"/>
      <c r="D18" s="12"/>
      <c r="E18" s="13"/>
      <c r="F18" s="12"/>
      <c r="G18" s="12"/>
      <c r="H18" s="13"/>
      <c r="I18" s="12"/>
      <c r="J18" s="13"/>
      <c r="K18" s="13"/>
      <c r="L18" s="12"/>
      <c r="M18" s="13"/>
      <c r="N18" s="12"/>
      <c r="O18" s="13">
        <f>table134[[#This Row],[単価（円）]]*table134[[#This Row],[数量]]</f>
        <v>0</v>
      </c>
      <c r="P18" s="13">
        <f>table134[[#This Row],[事業費（円）
税抜]]*1.1</f>
        <v>0</v>
      </c>
      <c r="Q18" s="1"/>
      <c r="R18" s="1">
        <f>table134[[#This Row],[要望者
（取組主体）名]]</f>
        <v>0</v>
      </c>
      <c r="S18" s="5">
        <f>IF(COUNTIF($D$5:D18,D18)&gt;=2,"",SUMIF($D:$D,D18,$E:$E))</f>
        <v>0</v>
      </c>
      <c r="T18" s="2">
        <f>IF(COUNTIF($D$5:D18,D18)&gt;=2,"",SUMIF($D:$D,D18,$O:$O))</f>
        <v>0</v>
      </c>
      <c r="U18" s="2">
        <f>IFERROR(ROUNDDOWN(table134[[#This Row],[申請者別合計（円）]]*1.1,0),"")</f>
        <v>0</v>
      </c>
      <c r="V18" s="2">
        <f>IFERROR(ROUNDDOWN(table134[[#This Row],[申請者別合計（円）]]*0.5,-3),"")</f>
        <v>0</v>
      </c>
      <c r="W18" s="1"/>
      <c r="X18" s="4">
        <f>IFERROR(table134[[#This Row],[申請者別合計（円）]]-table134[[#This Row],[県補助]]+table134[[#This Row],[市町村費等]],"")</f>
        <v>0</v>
      </c>
      <c r="AB18" s="8"/>
    </row>
    <row r="19" spans="2:28" ht="15" customHeight="1" x14ac:dyDescent="0.15">
      <c r="B19" s="12">
        <v>13</v>
      </c>
      <c r="C19" s="12"/>
      <c r="D19" s="12"/>
      <c r="E19" s="13"/>
      <c r="F19" s="12"/>
      <c r="G19" s="12"/>
      <c r="H19" s="13"/>
      <c r="I19" s="12"/>
      <c r="J19" s="13"/>
      <c r="K19" s="13"/>
      <c r="L19" s="12"/>
      <c r="M19" s="13"/>
      <c r="N19" s="12"/>
      <c r="O19" s="13">
        <f>table134[[#This Row],[単価（円）]]*table134[[#This Row],[数量]]</f>
        <v>0</v>
      </c>
      <c r="P19" s="13">
        <f>table134[[#This Row],[事業費（円）
税抜]]*1.1</f>
        <v>0</v>
      </c>
      <c r="Q19" s="1"/>
      <c r="R19" s="1">
        <f>table134[[#This Row],[要望者
（取組主体）名]]</f>
        <v>0</v>
      </c>
      <c r="S19" s="5">
        <f>IF(COUNTIF($D$5:D19,D19)&gt;=2,"",SUMIF($D:$D,D19,$E:$E))</f>
        <v>0</v>
      </c>
      <c r="T19" s="2">
        <f>IF(COUNTIF($D$5:D19,D19)&gt;=2,"",SUMIF($D:$D,D19,$O:$O))</f>
        <v>0</v>
      </c>
      <c r="U19" s="2">
        <f>IFERROR(ROUNDDOWN(table134[[#This Row],[申請者別合計（円）]]*1.1,0),"")</f>
        <v>0</v>
      </c>
      <c r="V19" s="2">
        <f>IFERROR(ROUNDDOWN(table134[[#This Row],[申請者別合計（円）]]*0.5,-3),"")</f>
        <v>0</v>
      </c>
      <c r="W19" s="1"/>
      <c r="X19" s="4">
        <f>IFERROR(table134[[#This Row],[申請者別合計（円）]]-table134[[#This Row],[県補助]]+table134[[#This Row],[市町村費等]],"")</f>
        <v>0</v>
      </c>
      <c r="AB19" s="8"/>
    </row>
    <row r="20" spans="2:28" ht="15" customHeight="1" x14ac:dyDescent="0.15">
      <c r="B20" s="12">
        <v>14</v>
      </c>
      <c r="C20" s="12"/>
      <c r="D20" s="12"/>
      <c r="E20" s="13"/>
      <c r="F20" s="12"/>
      <c r="G20" s="12"/>
      <c r="H20" s="13"/>
      <c r="I20" s="12"/>
      <c r="J20" s="13"/>
      <c r="K20" s="13"/>
      <c r="L20" s="12"/>
      <c r="M20" s="13"/>
      <c r="N20" s="12"/>
      <c r="O20" s="13">
        <f>table134[[#This Row],[単価（円）]]*table134[[#This Row],[数量]]</f>
        <v>0</v>
      </c>
      <c r="P20" s="13">
        <f>table134[[#This Row],[事業費（円）
税抜]]*1.1</f>
        <v>0</v>
      </c>
      <c r="Q20" s="1"/>
      <c r="R20" s="1">
        <f>table134[[#This Row],[要望者
（取組主体）名]]</f>
        <v>0</v>
      </c>
      <c r="S20" s="5">
        <f>IF(COUNTIF($D$5:D20,D20)&gt;=2,"",SUMIF($D:$D,D20,$E:$E))</f>
        <v>0</v>
      </c>
      <c r="T20" s="2">
        <f>IF(COUNTIF($D$5:D20,D20)&gt;=2,"",SUMIF($D:$D,D20,$O:$O))</f>
        <v>0</v>
      </c>
      <c r="U20" s="2">
        <f>IFERROR(ROUNDDOWN(table134[[#This Row],[申請者別合計（円）]]*1.1,0),"")</f>
        <v>0</v>
      </c>
      <c r="V20" s="2">
        <f>IFERROR(ROUNDDOWN(table134[[#This Row],[申請者別合計（円）]]*0.5,-3),"")</f>
        <v>0</v>
      </c>
      <c r="W20" s="1"/>
      <c r="X20" s="4">
        <f>IFERROR(table134[[#This Row],[申請者別合計（円）]]-table134[[#This Row],[県補助]]+table134[[#This Row],[市町村費等]],"")</f>
        <v>0</v>
      </c>
      <c r="AB20" s="8"/>
    </row>
    <row r="21" spans="2:28" ht="15" customHeight="1" x14ac:dyDescent="0.15">
      <c r="B21" s="12">
        <v>15</v>
      </c>
      <c r="C21" s="12"/>
      <c r="D21" s="12"/>
      <c r="E21" s="13"/>
      <c r="F21" s="12"/>
      <c r="G21" s="12"/>
      <c r="H21" s="13"/>
      <c r="I21" s="12"/>
      <c r="J21" s="13"/>
      <c r="K21" s="13"/>
      <c r="L21" s="12"/>
      <c r="M21" s="13"/>
      <c r="N21" s="12"/>
      <c r="O21" s="13">
        <f>table134[[#This Row],[単価（円）]]*table134[[#This Row],[数量]]</f>
        <v>0</v>
      </c>
      <c r="P21" s="13">
        <f>table134[[#This Row],[事業費（円）
税抜]]*1.1</f>
        <v>0</v>
      </c>
      <c r="Q21" s="1"/>
      <c r="R21" s="1">
        <f>table134[[#This Row],[要望者
（取組主体）名]]</f>
        <v>0</v>
      </c>
      <c r="S21" s="5">
        <f>IF(COUNTIF($D$5:D21,D21)&gt;=2,"",SUMIF($D:$D,D21,$E:$E))</f>
        <v>0</v>
      </c>
      <c r="T21" s="2">
        <f>IF(COUNTIF($D$5:D21,D21)&gt;=2,"",SUMIF($D:$D,D21,$O:$O))</f>
        <v>0</v>
      </c>
      <c r="U21" s="2">
        <f>IFERROR(ROUNDDOWN(table134[[#This Row],[申請者別合計（円）]]*1.1,0),"")</f>
        <v>0</v>
      </c>
      <c r="V21" s="2">
        <f>IFERROR(ROUNDDOWN(table134[[#This Row],[申請者別合計（円）]]*0.5,-3),"")</f>
        <v>0</v>
      </c>
      <c r="W21" s="1"/>
      <c r="X21" s="4">
        <f>IFERROR(table134[[#This Row],[申請者別合計（円）]]-table134[[#This Row],[県補助]]+table134[[#This Row],[市町村費等]],"")</f>
        <v>0</v>
      </c>
      <c r="AB21" s="8"/>
    </row>
    <row r="22" spans="2:28" x14ac:dyDescent="0.15">
      <c r="B22" s="12">
        <v>16</v>
      </c>
      <c r="C22" s="12"/>
      <c r="D22" s="12"/>
      <c r="E22" s="13"/>
      <c r="F22" s="12"/>
      <c r="G22" s="12"/>
      <c r="H22" s="13"/>
      <c r="I22" s="12"/>
      <c r="J22" s="13"/>
      <c r="K22" s="13"/>
      <c r="L22" s="12"/>
      <c r="M22" s="13"/>
      <c r="N22" s="12"/>
      <c r="O22" s="13">
        <f>table134[[#This Row],[単価（円）]]*table134[[#This Row],[数量]]</f>
        <v>0</v>
      </c>
      <c r="P22" s="13">
        <f>table134[[#This Row],[事業費（円）
税抜]]*1.1</f>
        <v>0</v>
      </c>
      <c r="Q22" s="1"/>
      <c r="R22" s="1">
        <f>table134[[#This Row],[要望者
（取組主体）名]]</f>
        <v>0</v>
      </c>
      <c r="S22" s="5">
        <f>IF(COUNTIF($D$5:D22,D22)&gt;=2,"",SUMIF($D:$D,D22,$E:$E))</f>
        <v>0</v>
      </c>
      <c r="T22" s="2">
        <f>IF(COUNTIF($D$5:D22,D22)&gt;=2,"",SUMIF($D:$D,D22,$O:$O))</f>
        <v>0</v>
      </c>
      <c r="U22" s="2">
        <f>IFERROR(ROUNDDOWN(table134[[#This Row],[申請者別合計（円）]]*1.1,0),"")</f>
        <v>0</v>
      </c>
      <c r="V22" s="2">
        <f>IFERROR(ROUNDDOWN(table134[[#This Row],[申請者別合計（円）]]*0.5,-3),"")</f>
        <v>0</v>
      </c>
      <c r="W22" s="1"/>
      <c r="X22" s="4">
        <f>IFERROR(table134[[#This Row],[申請者別合計（円）]]-table134[[#This Row],[県補助]]+table134[[#This Row],[市町村費等]],"")</f>
        <v>0</v>
      </c>
      <c r="AB22" s="8"/>
    </row>
    <row r="23" spans="2:28" x14ac:dyDescent="0.15">
      <c r="B23" s="12">
        <v>17</v>
      </c>
      <c r="C23" s="12"/>
      <c r="D23" s="12"/>
      <c r="E23" s="13"/>
      <c r="F23" s="12"/>
      <c r="G23" s="12"/>
      <c r="H23" s="13"/>
      <c r="I23" s="12"/>
      <c r="J23" s="13"/>
      <c r="K23" s="13"/>
      <c r="L23" s="12"/>
      <c r="M23" s="13"/>
      <c r="N23" s="12"/>
      <c r="O23" s="13">
        <f>table134[[#This Row],[単価（円）]]*table134[[#This Row],[数量]]</f>
        <v>0</v>
      </c>
      <c r="P23" s="13">
        <f>table134[[#This Row],[事業費（円）
税抜]]*1.1</f>
        <v>0</v>
      </c>
      <c r="Q23" s="1"/>
      <c r="R23" s="1">
        <f>table134[[#This Row],[要望者
（取組主体）名]]</f>
        <v>0</v>
      </c>
      <c r="S23" s="5">
        <f>IF(COUNTIF($D$5:D23,D23)&gt;=2,"",SUMIF($D:$D,D23,$E:$E))</f>
        <v>0</v>
      </c>
      <c r="T23" s="2">
        <f>IF(COUNTIF($D$5:D23,D23)&gt;=2,"",SUMIF($D:$D,D23,$O:$O))</f>
        <v>0</v>
      </c>
      <c r="U23" s="2">
        <f>IFERROR(ROUNDDOWN(table134[[#This Row],[申請者別合計（円）]]*1.1,0),"")</f>
        <v>0</v>
      </c>
      <c r="V23" s="2">
        <f>IFERROR(ROUNDDOWN(table134[[#This Row],[申請者別合計（円）]]*0.5,-3),"")</f>
        <v>0</v>
      </c>
      <c r="W23" s="1"/>
      <c r="X23" s="4">
        <f>IFERROR(table134[[#This Row],[申請者別合計（円）]]-table134[[#This Row],[県補助]]+table134[[#This Row],[市町村費等]],"")</f>
        <v>0</v>
      </c>
      <c r="AB23" s="8"/>
    </row>
    <row r="24" spans="2:28" x14ac:dyDescent="0.15">
      <c r="B24" s="12">
        <v>18</v>
      </c>
      <c r="C24" s="12"/>
      <c r="D24" s="12"/>
      <c r="E24" s="13"/>
      <c r="F24" s="12"/>
      <c r="G24" s="12"/>
      <c r="H24" s="13"/>
      <c r="I24" s="12"/>
      <c r="J24" s="13"/>
      <c r="K24" s="13"/>
      <c r="L24" s="12"/>
      <c r="M24" s="13"/>
      <c r="N24" s="12"/>
      <c r="O24" s="13">
        <f>table134[[#This Row],[単価（円）]]*table134[[#This Row],[数量]]</f>
        <v>0</v>
      </c>
      <c r="P24" s="13">
        <f>table134[[#This Row],[事業費（円）
税抜]]*1.1</f>
        <v>0</v>
      </c>
      <c r="Q24" s="1"/>
      <c r="R24" s="1">
        <f>table134[[#This Row],[要望者
（取組主体）名]]</f>
        <v>0</v>
      </c>
      <c r="S24" s="5">
        <f>IF(COUNTIF($D$5:D24,D24)&gt;=2,"",SUMIF($D:$D,D24,$E:$E))</f>
        <v>0</v>
      </c>
      <c r="T24" s="2">
        <f>IF(COUNTIF($D$5:D24,D24)&gt;=2,"",SUMIF($D:$D,D24,$O:$O))</f>
        <v>0</v>
      </c>
      <c r="U24" s="2">
        <f>IFERROR(ROUNDDOWN(table134[[#This Row],[申請者別合計（円）]]*1.1,0),"")</f>
        <v>0</v>
      </c>
      <c r="V24" s="2">
        <f>IFERROR(ROUNDDOWN(table134[[#This Row],[申請者別合計（円）]]*0.5,-3),"")</f>
        <v>0</v>
      </c>
      <c r="W24" s="1"/>
      <c r="X24" s="4">
        <f>IFERROR(table134[[#This Row],[申請者別合計（円）]]-table134[[#This Row],[県補助]]+table134[[#This Row],[市町村費等]],"")</f>
        <v>0</v>
      </c>
      <c r="AB24" s="8"/>
    </row>
    <row r="25" spans="2:28" x14ac:dyDescent="0.15">
      <c r="B25" s="12">
        <v>19</v>
      </c>
      <c r="C25" s="12"/>
      <c r="D25" s="12"/>
      <c r="E25" s="13"/>
      <c r="F25" s="12"/>
      <c r="G25" s="12"/>
      <c r="H25" s="13"/>
      <c r="I25" s="12"/>
      <c r="J25" s="13"/>
      <c r="K25" s="13"/>
      <c r="L25" s="12"/>
      <c r="M25" s="13"/>
      <c r="N25" s="12"/>
      <c r="O25" s="13">
        <f>table134[[#This Row],[単価（円）]]*table134[[#This Row],[数量]]</f>
        <v>0</v>
      </c>
      <c r="P25" s="13">
        <f>table134[[#This Row],[事業費（円）
税抜]]*1.1</f>
        <v>0</v>
      </c>
      <c r="Q25" s="1"/>
      <c r="R25" s="1">
        <f>table134[[#This Row],[要望者
（取組主体）名]]</f>
        <v>0</v>
      </c>
      <c r="S25" s="5">
        <f>IF(COUNTIF($D$5:D25,D25)&gt;=2,"",SUMIF($D:$D,D25,$E:$E))</f>
        <v>0</v>
      </c>
      <c r="T25" s="2">
        <f>IF(COUNTIF($D$5:D25,D25)&gt;=2,"",SUMIF($D:$D,D25,$O:$O))</f>
        <v>0</v>
      </c>
      <c r="U25" s="2">
        <f>IFERROR(ROUNDDOWN(table134[[#This Row],[申請者別合計（円）]]*1.1,0),"")</f>
        <v>0</v>
      </c>
      <c r="V25" s="2">
        <f>IFERROR(ROUNDDOWN(table134[[#This Row],[申請者別合計（円）]]*0.5,-3),"")</f>
        <v>0</v>
      </c>
      <c r="W25" s="1"/>
      <c r="X25" s="4">
        <f>IFERROR(table134[[#This Row],[申請者別合計（円）]]-table134[[#This Row],[県補助]]+table134[[#This Row],[市町村費等]],"")</f>
        <v>0</v>
      </c>
      <c r="AB25" s="8"/>
    </row>
    <row r="26" spans="2:28" x14ac:dyDescent="0.15">
      <c r="B26" s="12">
        <v>20</v>
      </c>
      <c r="C26" s="12"/>
      <c r="D26" s="12"/>
      <c r="E26" s="13"/>
      <c r="F26" s="12"/>
      <c r="G26" s="12"/>
      <c r="H26" s="13"/>
      <c r="I26" s="12"/>
      <c r="J26" s="13"/>
      <c r="K26" s="13"/>
      <c r="L26" s="12"/>
      <c r="M26" s="13"/>
      <c r="N26" s="12"/>
      <c r="O26" s="13">
        <f>table134[[#This Row],[単価（円）]]*table134[[#This Row],[数量]]</f>
        <v>0</v>
      </c>
      <c r="P26" s="13">
        <f>table134[[#This Row],[事業費（円）
税抜]]*1.1</f>
        <v>0</v>
      </c>
      <c r="Q26" s="1"/>
      <c r="R26" s="1">
        <f>table134[[#This Row],[要望者
（取組主体）名]]</f>
        <v>0</v>
      </c>
      <c r="S26" s="5">
        <f>IF(COUNTIF($D$5:D26,D26)&gt;=2,"",SUMIF($D:$D,D26,$E:$E))</f>
        <v>0</v>
      </c>
      <c r="T26" s="2">
        <f>IF(COUNTIF($D$5:D26,D26)&gt;=2,"",SUMIF($D:$D,D26,$O:$O))</f>
        <v>0</v>
      </c>
      <c r="U26" s="2">
        <f>IFERROR(ROUNDDOWN(table134[[#This Row],[申請者別合計（円）]]*1.1,0),"")</f>
        <v>0</v>
      </c>
      <c r="V26" s="2">
        <f>IFERROR(ROUNDDOWN(table134[[#This Row],[申請者別合計（円）]]*0.5,-3),"")</f>
        <v>0</v>
      </c>
      <c r="W26" s="1"/>
      <c r="X26" s="4">
        <f>IFERROR(table134[[#This Row],[申請者別合計（円）]]-table134[[#This Row],[県補助]]+table134[[#This Row],[市町村費等]],"")</f>
        <v>0</v>
      </c>
      <c r="AB26" s="8"/>
    </row>
    <row r="27" spans="2:28" hidden="1" x14ac:dyDescent="0.15">
      <c r="B27" s="12">
        <v>21</v>
      </c>
      <c r="C27" s="12"/>
      <c r="D27" s="12"/>
      <c r="E27" s="13"/>
      <c r="F27" s="12"/>
      <c r="G27" s="12"/>
      <c r="H27" s="13"/>
      <c r="I27" s="12"/>
      <c r="J27" s="13"/>
      <c r="K27" s="13"/>
      <c r="L27" s="12"/>
      <c r="M27" s="13"/>
      <c r="N27" s="12"/>
      <c r="O27" s="13">
        <f>table134[[#This Row],[単価（円）]]*table134[[#This Row],[数量]]</f>
        <v>0</v>
      </c>
      <c r="P27" s="13">
        <f>table134[[#This Row],[事業費（円）
税抜]]*1.1</f>
        <v>0</v>
      </c>
      <c r="Q27" s="1"/>
      <c r="R27" s="1">
        <f>table134[[#This Row],[要望者
（取組主体）名]]</f>
        <v>0</v>
      </c>
      <c r="S27" s="5">
        <f>IF(COUNTIF($D$5:D27,D27)&gt;=2,"",SUMIF($D:$D,D27,$E:$E))</f>
        <v>0</v>
      </c>
      <c r="T27" s="2">
        <f>IF(COUNTIF($D$5:D27,D27)&gt;=2,"",SUMIF($D:$D,D27,$P:$P))</f>
        <v>0</v>
      </c>
      <c r="U27" s="2">
        <f>IFERROR(ROUNDDOWN(table134[[#This Row],[申請者別合計（円）]]*1.1,0),"")</f>
        <v>0</v>
      </c>
      <c r="V27" s="2">
        <f>IFERROR(ROUNDDOWN(table134[[#This Row],[申請者別合計（円）]]*0.5,-3),"")</f>
        <v>0</v>
      </c>
      <c r="W27" s="1"/>
      <c r="X27" s="4">
        <f>IFERROR(table134[[#This Row],[申請者別合計（円）]]-table134[[#This Row],[県補助]]+table134[[#This Row],[市町村費等]],"")</f>
        <v>0</v>
      </c>
      <c r="AB27" s="8" t="s">
        <v>19</v>
      </c>
    </row>
    <row r="28" spans="2:28" hidden="1" x14ac:dyDescent="0.15">
      <c r="B28" s="12">
        <v>22</v>
      </c>
      <c r="C28" s="12"/>
      <c r="D28" s="12"/>
      <c r="E28" s="13"/>
      <c r="F28" s="12"/>
      <c r="G28" s="12"/>
      <c r="H28" s="13"/>
      <c r="I28" s="12"/>
      <c r="J28" s="13"/>
      <c r="K28" s="13"/>
      <c r="L28" s="12"/>
      <c r="M28" s="13"/>
      <c r="N28" s="12"/>
      <c r="O28" s="13">
        <f>table134[[#This Row],[単価（円）]]*table134[[#This Row],[数量]]</f>
        <v>0</v>
      </c>
      <c r="P28" s="13">
        <f>table134[[#This Row],[事業費（円）
税抜]]*1.1</f>
        <v>0</v>
      </c>
      <c r="Q28" s="1"/>
      <c r="R28" s="1">
        <f>table134[[#This Row],[要望者
（取組主体）名]]</f>
        <v>0</v>
      </c>
      <c r="S28" s="5">
        <f>IF(COUNTIF($D$5:D28,D28)&gt;=2,"",SUMIF($D:$D,D28,$E:$E))</f>
        <v>0</v>
      </c>
      <c r="T28" s="2">
        <f>IF(COUNTIF($D$5:D28,D28)&gt;=2,"",SUMIF($D:$D,D28,$P:$P))</f>
        <v>0</v>
      </c>
      <c r="U28" s="2">
        <f>IFERROR(ROUNDDOWN(table134[[#This Row],[申請者別合計（円）]]*1.1,0),"")</f>
        <v>0</v>
      </c>
      <c r="V28" s="2">
        <f>IFERROR(ROUNDDOWN(table134[[#This Row],[申請者別合計（円）]]*0.5,-3),"")</f>
        <v>0</v>
      </c>
      <c r="W28" s="1"/>
      <c r="X28" s="4">
        <f>IFERROR(table134[[#This Row],[申請者別合計（円）]]-table134[[#This Row],[県補助]]+table134[[#This Row],[市町村費等]],"")</f>
        <v>0</v>
      </c>
      <c r="AB28" s="8" t="s">
        <v>20</v>
      </c>
    </row>
    <row r="29" spans="2:28" hidden="1" x14ac:dyDescent="0.15">
      <c r="B29" s="12">
        <v>23</v>
      </c>
      <c r="C29" s="12"/>
      <c r="D29" s="12"/>
      <c r="E29" s="13"/>
      <c r="F29" s="12"/>
      <c r="G29" s="12"/>
      <c r="H29" s="13"/>
      <c r="I29" s="12"/>
      <c r="J29" s="13"/>
      <c r="K29" s="13"/>
      <c r="L29" s="12"/>
      <c r="M29" s="13"/>
      <c r="N29" s="12"/>
      <c r="O29" s="13">
        <f>table134[[#This Row],[単価（円）]]*table134[[#This Row],[数量]]</f>
        <v>0</v>
      </c>
      <c r="P29" s="13">
        <f>table134[[#This Row],[事業費（円）
税抜]]*1.1</f>
        <v>0</v>
      </c>
      <c r="Q29" s="1"/>
      <c r="R29" s="1">
        <f>table134[[#This Row],[要望者
（取組主体）名]]</f>
        <v>0</v>
      </c>
      <c r="S29" s="5">
        <f>IF(COUNTIF($D$5:D29,D29)&gt;=2,"",SUMIF($D:$D,D29,$E:$E))</f>
        <v>0</v>
      </c>
      <c r="T29" s="2">
        <f>IF(COUNTIF($D$5:D29,D29)&gt;=2,"",SUMIF($D:$D,D29,$P:$P))</f>
        <v>0</v>
      </c>
      <c r="U29" s="2">
        <f>IFERROR(ROUNDDOWN(table134[[#This Row],[申請者別合計（円）]]*1.1,0),"")</f>
        <v>0</v>
      </c>
      <c r="V29" s="2">
        <f>IFERROR(ROUNDDOWN(table134[[#This Row],[申請者別合計（円）]]*0.5,-3),"")</f>
        <v>0</v>
      </c>
      <c r="W29" s="1"/>
      <c r="X29" s="4">
        <f>IFERROR(table134[[#This Row],[申請者別合計（円）]]-table134[[#This Row],[県補助]]+table134[[#This Row],[市町村費等]],"")</f>
        <v>0</v>
      </c>
      <c r="AB29" s="8" t="s">
        <v>21</v>
      </c>
    </row>
    <row r="30" spans="2:28" hidden="1" x14ac:dyDescent="0.15">
      <c r="B30" s="12">
        <v>24</v>
      </c>
      <c r="C30" s="12"/>
      <c r="D30" s="12"/>
      <c r="E30" s="13"/>
      <c r="F30" s="12"/>
      <c r="G30" s="12"/>
      <c r="H30" s="13"/>
      <c r="I30" s="12"/>
      <c r="J30" s="13"/>
      <c r="K30" s="13"/>
      <c r="L30" s="12"/>
      <c r="M30" s="13"/>
      <c r="N30" s="12"/>
      <c r="O30" s="13">
        <f>table134[[#This Row],[単価（円）]]*table134[[#This Row],[数量]]</f>
        <v>0</v>
      </c>
      <c r="P30" s="13">
        <f>table134[[#This Row],[事業費（円）
税抜]]*1.1</f>
        <v>0</v>
      </c>
      <c r="Q30" s="1"/>
      <c r="R30" s="1">
        <f>table134[[#This Row],[要望者
（取組主体）名]]</f>
        <v>0</v>
      </c>
      <c r="S30" s="5">
        <f>IF(COUNTIF($D$5:D30,D30)&gt;=2,"",SUMIF($D:$D,D30,$E:$E))</f>
        <v>0</v>
      </c>
      <c r="T30" s="2">
        <f>IF(COUNTIF($D$5:D30,D30)&gt;=2,"",SUMIF($D:$D,D30,$P:$P))</f>
        <v>0</v>
      </c>
      <c r="U30" s="2">
        <f>IFERROR(ROUNDDOWN(table134[[#This Row],[申請者別合計（円）]]*1.1,0),"")</f>
        <v>0</v>
      </c>
      <c r="V30" s="2">
        <f>IFERROR(ROUNDDOWN(table134[[#This Row],[申請者別合計（円）]]*0.5,-3),"")</f>
        <v>0</v>
      </c>
      <c r="W30" s="1"/>
      <c r="X30" s="4">
        <f>IFERROR(table134[[#This Row],[申請者別合計（円）]]-table134[[#This Row],[県補助]]+table134[[#This Row],[市町村費等]],"")</f>
        <v>0</v>
      </c>
      <c r="AB30" s="8" t="s">
        <v>22</v>
      </c>
    </row>
    <row r="31" spans="2:28" hidden="1" x14ac:dyDescent="0.15">
      <c r="B31" s="12">
        <v>25</v>
      </c>
      <c r="C31" s="12"/>
      <c r="D31" s="12"/>
      <c r="E31" s="13"/>
      <c r="F31" s="12"/>
      <c r="G31" s="12"/>
      <c r="H31" s="13"/>
      <c r="I31" s="12"/>
      <c r="J31" s="13"/>
      <c r="K31" s="13"/>
      <c r="L31" s="12"/>
      <c r="M31" s="13"/>
      <c r="N31" s="12"/>
      <c r="O31" s="13">
        <f>table134[[#This Row],[単価（円）]]*table134[[#This Row],[数量]]</f>
        <v>0</v>
      </c>
      <c r="P31" s="13">
        <f>table134[[#This Row],[事業費（円）
税抜]]*1.1</f>
        <v>0</v>
      </c>
      <c r="Q31" s="1"/>
      <c r="R31" s="1">
        <f>table134[[#This Row],[要望者
（取組主体）名]]</f>
        <v>0</v>
      </c>
      <c r="S31" s="5">
        <f>IF(COUNTIF($D$5:D31,D31)&gt;=2,"",SUMIF($D:$D,D31,$E:$E))</f>
        <v>0</v>
      </c>
      <c r="T31" s="2">
        <f>IF(COUNTIF($D$5:D31,D31)&gt;=2,"",SUMIF($D:$D,D31,$P:$P))</f>
        <v>0</v>
      </c>
      <c r="U31" s="2">
        <f>IFERROR(ROUNDDOWN(table134[[#This Row],[申請者別合計（円）]]*1.1,0),"")</f>
        <v>0</v>
      </c>
      <c r="V31" s="2">
        <f>IFERROR(ROUNDDOWN(table134[[#This Row],[申請者別合計（円）]]*0.5,-3),"")</f>
        <v>0</v>
      </c>
      <c r="W31" s="1"/>
      <c r="X31" s="4">
        <f>IFERROR(table134[[#This Row],[申請者別合計（円）]]-table134[[#This Row],[県補助]]+table134[[#This Row],[市町村費等]],"")</f>
        <v>0</v>
      </c>
      <c r="AB31" s="8"/>
    </row>
    <row r="32" spans="2:28" hidden="1" x14ac:dyDescent="0.15">
      <c r="B32" s="12">
        <v>26</v>
      </c>
      <c r="C32" s="12"/>
      <c r="D32" s="12"/>
      <c r="E32" s="13"/>
      <c r="F32" s="12"/>
      <c r="G32" s="12"/>
      <c r="H32" s="13"/>
      <c r="I32" s="12"/>
      <c r="J32" s="13"/>
      <c r="K32" s="13"/>
      <c r="L32" s="12"/>
      <c r="M32" s="13"/>
      <c r="N32" s="12"/>
      <c r="O32" s="13">
        <f>table134[[#This Row],[単価（円）]]*table134[[#This Row],[数量]]</f>
        <v>0</v>
      </c>
      <c r="P32" s="13">
        <f>table134[[#This Row],[事業費（円）
税抜]]*1.1</f>
        <v>0</v>
      </c>
      <c r="Q32" s="1"/>
      <c r="R32" s="1">
        <f>table134[[#This Row],[要望者
（取組主体）名]]</f>
        <v>0</v>
      </c>
      <c r="S32" s="5">
        <f>IF(COUNTIF($D$5:D32,D32)&gt;=2,"",SUMIF($D:$D,D32,$E:$E))</f>
        <v>0</v>
      </c>
      <c r="T32" s="2">
        <f>IF(COUNTIF($D$5:D32,D32)&gt;=2,"",SUMIF($D:$D,D32,$P:$P))</f>
        <v>0</v>
      </c>
      <c r="U32" s="2">
        <f>IFERROR(ROUNDDOWN(table134[[#This Row],[申請者別合計（円）]]*1.1,0),"")</f>
        <v>0</v>
      </c>
      <c r="V32" s="2">
        <f>IFERROR(ROUNDDOWN(table134[[#This Row],[申請者別合計（円）]]*0.5,-3),"")</f>
        <v>0</v>
      </c>
      <c r="W32" s="1"/>
      <c r="X32" s="4">
        <f>IFERROR(table134[[#This Row],[申請者別合計（円）]]-table134[[#This Row],[県補助]]+table134[[#This Row],[市町村費等]],"")</f>
        <v>0</v>
      </c>
      <c r="AB32" s="8"/>
    </row>
    <row r="33" spans="2:28" hidden="1" x14ac:dyDescent="0.15">
      <c r="B33" s="12">
        <v>27</v>
      </c>
      <c r="C33" s="12"/>
      <c r="D33" s="12"/>
      <c r="E33" s="13"/>
      <c r="F33" s="12"/>
      <c r="G33" s="12"/>
      <c r="H33" s="13"/>
      <c r="I33" s="12"/>
      <c r="J33" s="13"/>
      <c r="K33" s="13"/>
      <c r="L33" s="12"/>
      <c r="M33" s="13"/>
      <c r="N33" s="12"/>
      <c r="O33" s="13">
        <f>table134[[#This Row],[単価（円）]]*table134[[#This Row],[数量]]</f>
        <v>0</v>
      </c>
      <c r="P33" s="13">
        <f>table134[[#This Row],[事業費（円）
税抜]]*1.1</f>
        <v>0</v>
      </c>
      <c r="Q33" s="1"/>
      <c r="R33" s="1">
        <f>table134[[#This Row],[要望者
（取組主体）名]]</f>
        <v>0</v>
      </c>
      <c r="S33" s="5">
        <f>IF(COUNTIF($D$5:D33,D33)&gt;=2,"",SUMIF($D:$D,D33,$E:$E))</f>
        <v>0</v>
      </c>
      <c r="T33" s="2">
        <f>IF(COUNTIF($D$5:D33,D33)&gt;=2,"",SUMIF($D:$D,D33,$P:$P))</f>
        <v>0</v>
      </c>
      <c r="U33" s="2">
        <f>IFERROR(ROUNDDOWN(table134[[#This Row],[申請者別合計（円）]]*1.1,0),"")</f>
        <v>0</v>
      </c>
      <c r="V33" s="2">
        <f>IFERROR(ROUNDDOWN(table134[[#This Row],[申請者別合計（円）]]*0.5,-3),"")</f>
        <v>0</v>
      </c>
      <c r="W33" s="1"/>
      <c r="X33" s="4">
        <f>IFERROR(table134[[#This Row],[申請者別合計（円）]]-table134[[#This Row],[県補助]]+table134[[#This Row],[市町村費等]],"")</f>
        <v>0</v>
      </c>
      <c r="AB33" s="8"/>
    </row>
    <row r="34" spans="2:28" hidden="1" x14ac:dyDescent="0.15">
      <c r="B34" s="12">
        <v>28</v>
      </c>
      <c r="C34" s="12"/>
      <c r="D34" s="12"/>
      <c r="E34" s="13"/>
      <c r="F34" s="12"/>
      <c r="G34" s="12"/>
      <c r="H34" s="13"/>
      <c r="I34" s="12"/>
      <c r="J34" s="13"/>
      <c r="K34" s="13"/>
      <c r="L34" s="12"/>
      <c r="M34" s="13"/>
      <c r="N34" s="12"/>
      <c r="O34" s="13">
        <f>table134[[#This Row],[単価（円）]]*table134[[#This Row],[数量]]</f>
        <v>0</v>
      </c>
      <c r="P34" s="13">
        <f>table134[[#This Row],[事業費（円）
税抜]]*1.1</f>
        <v>0</v>
      </c>
      <c r="Q34" s="1"/>
      <c r="R34" s="1">
        <f>table134[[#This Row],[要望者
（取組主体）名]]</f>
        <v>0</v>
      </c>
      <c r="S34" s="5">
        <f>IF(COUNTIF($D$5:D34,D34)&gt;=2,"",SUMIF($D:$D,D34,$E:$E))</f>
        <v>0</v>
      </c>
      <c r="T34" s="2">
        <f>IF(COUNTIF($D$5:D34,D34)&gt;=2,"",SUMIF($D:$D,D34,$P:$P))</f>
        <v>0</v>
      </c>
      <c r="U34" s="2">
        <f>IFERROR(ROUNDDOWN(table134[[#This Row],[申請者別合計（円）]]*1.1,0),"")</f>
        <v>0</v>
      </c>
      <c r="V34" s="2">
        <f>IFERROR(ROUNDDOWN(table134[[#This Row],[申請者別合計（円）]]*0.5,-3),"")</f>
        <v>0</v>
      </c>
      <c r="W34" s="1"/>
      <c r="X34" s="4">
        <f>IFERROR(table134[[#This Row],[申請者別合計（円）]]-table134[[#This Row],[県補助]]+table134[[#This Row],[市町村費等]],"")</f>
        <v>0</v>
      </c>
      <c r="AB34" s="8" t="s">
        <v>23</v>
      </c>
    </row>
    <row r="35" spans="2:28" hidden="1" x14ac:dyDescent="0.15">
      <c r="B35" s="12">
        <v>29</v>
      </c>
      <c r="C35" s="12"/>
      <c r="D35" s="12"/>
      <c r="E35" s="13"/>
      <c r="F35" s="12"/>
      <c r="G35" s="12"/>
      <c r="H35" s="13"/>
      <c r="I35" s="12"/>
      <c r="J35" s="13"/>
      <c r="K35" s="13"/>
      <c r="L35" s="12"/>
      <c r="M35" s="13"/>
      <c r="N35" s="12"/>
      <c r="O35" s="13">
        <f>table134[[#This Row],[単価（円）]]*table134[[#This Row],[数量]]</f>
        <v>0</v>
      </c>
      <c r="P35" s="13">
        <f>table134[[#This Row],[事業費（円）
税抜]]*1.1</f>
        <v>0</v>
      </c>
      <c r="Q35" s="1"/>
      <c r="R35" s="1">
        <f>table134[[#This Row],[要望者
（取組主体）名]]</f>
        <v>0</v>
      </c>
      <c r="S35" s="5">
        <f>IF(COUNTIF($D$5:D35,D35)&gt;=2,"",SUMIF($D:$D,D35,$E:$E))</f>
        <v>0</v>
      </c>
      <c r="T35" s="2">
        <f>IF(COUNTIF($D$5:D35,D35)&gt;=2,"",SUMIF($D:$D,D35,$P:$P))</f>
        <v>0</v>
      </c>
      <c r="U35" s="2">
        <f>IFERROR(ROUNDDOWN(table134[[#This Row],[申請者別合計（円）]]*1.1,0),"")</f>
        <v>0</v>
      </c>
      <c r="V35" s="2">
        <f>IFERROR(ROUNDDOWN(table134[[#This Row],[申請者別合計（円）]]*0.5,-3),"")</f>
        <v>0</v>
      </c>
      <c r="W35" s="1"/>
      <c r="X35" s="4">
        <f>IFERROR(table134[[#This Row],[申請者別合計（円）]]-table134[[#This Row],[県補助]]+table134[[#This Row],[市町村費等]],"")</f>
        <v>0</v>
      </c>
      <c r="AB35" s="8" t="s">
        <v>16</v>
      </c>
    </row>
    <row r="36" spans="2:28" hidden="1" x14ac:dyDescent="0.15">
      <c r="B36" s="12">
        <v>30</v>
      </c>
      <c r="C36" s="12"/>
      <c r="D36" s="12"/>
      <c r="E36" s="13"/>
      <c r="F36" s="12"/>
      <c r="G36" s="12"/>
      <c r="H36" s="13"/>
      <c r="I36" s="12"/>
      <c r="J36" s="13"/>
      <c r="K36" s="13"/>
      <c r="L36" s="12"/>
      <c r="M36" s="13"/>
      <c r="N36" s="12"/>
      <c r="O36" s="13">
        <f>table134[[#This Row],[単価（円）]]*table134[[#This Row],[数量]]</f>
        <v>0</v>
      </c>
      <c r="P36" s="13">
        <f>table134[[#This Row],[事業費（円）
税抜]]*1.1</f>
        <v>0</v>
      </c>
      <c r="Q36" s="1"/>
      <c r="R36" s="1">
        <f>table134[[#This Row],[要望者
（取組主体）名]]</f>
        <v>0</v>
      </c>
      <c r="S36" s="5">
        <f>IF(COUNTIF($D$5:D36,D36)&gt;=2,"",SUMIF($D:$D,D36,$E:$E))</f>
        <v>0</v>
      </c>
      <c r="T36" s="2">
        <f>IF(COUNTIF($D$5:D36,D36)&gt;=2,"",SUMIF($D:$D,D36,$P:$P))</f>
        <v>0</v>
      </c>
      <c r="U36" s="2">
        <f>IFERROR(ROUNDDOWN(table134[[#This Row],[申請者別合計（円）]]*1.1,0),"")</f>
        <v>0</v>
      </c>
      <c r="V36" s="2">
        <f>IFERROR(ROUNDDOWN(table134[[#This Row],[申請者別合計（円）]]*0.5,-3),"")</f>
        <v>0</v>
      </c>
      <c r="W36" s="1"/>
      <c r="X36" s="4">
        <f>IFERROR(table134[[#This Row],[申請者別合計（円）]]-table134[[#This Row],[県補助]]+table134[[#This Row],[市町村費等]],"")</f>
        <v>0</v>
      </c>
      <c r="AB36" s="8" t="s">
        <v>17</v>
      </c>
    </row>
    <row r="37" spans="2:28" hidden="1" x14ac:dyDescent="0.15">
      <c r="B37" s="12">
        <v>31</v>
      </c>
      <c r="C37" s="12"/>
      <c r="D37" s="12"/>
      <c r="E37" s="13"/>
      <c r="F37" s="12"/>
      <c r="G37" s="12"/>
      <c r="H37" s="13"/>
      <c r="I37" s="12"/>
      <c r="J37" s="13"/>
      <c r="K37" s="13"/>
      <c r="L37" s="12"/>
      <c r="M37" s="13"/>
      <c r="N37" s="12"/>
      <c r="O37" s="13">
        <f>table134[[#This Row],[単価（円）]]*table134[[#This Row],[数量]]</f>
        <v>0</v>
      </c>
      <c r="P37" s="13">
        <f>table134[[#This Row],[事業費（円）
税抜]]*1.1</f>
        <v>0</v>
      </c>
      <c r="Q37" s="1"/>
      <c r="R37" s="1">
        <f>table134[[#This Row],[要望者
（取組主体）名]]</f>
        <v>0</v>
      </c>
      <c r="S37" s="5">
        <f>IF(COUNTIF($D$5:D37,D37)&gt;=2,"",SUMIF($D:$D,D37,$E:$E))</f>
        <v>0</v>
      </c>
      <c r="T37" s="2">
        <f>IF(COUNTIF($D$5:D37,D37)&gt;=2,"",SUMIF($D:$D,D37,$P:$P))</f>
        <v>0</v>
      </c>
      <c r="U37" s="2">
        <f>IFERROR(ROUNDDOWN(table134[[#This Row],[申請者別合計（円）]]*1.1,0),"")</f>
        <v>0</v>
      </c>
      <c r="V37" s="2">
        <f>IFERROR(ROUNDDOWN(table134[[#This Row],[申請者別合計（円）]]*0.5,-3),"")</f>
        <v>0</v>
      </c>
      <c r="W37" s="1"/>
      <c r="X37" s="4">
        <f>IFERROR(table134[[#This Row],[申請者別合計（円）]]-table134[[#This Row],[県補助]]+table134[[#This Row],[市町村費等]],"")</f>
        <v>0</v>
      </c>
      <c r="AB37" s="8"/>
    </row>
    <row r="38" spans="2:28" hidden="1" x14ac:dyDescent="0.15">
      <c r="B38" s="12">
        <v>32</v>
      </c>
      <c r="C38" s="12"/>
      <c r="D38" s="12"/>
      <c r="E38" s="13"/>
      <c r="F38" s="12"/>
      <c r="G38" s="12"/>
      <c r="H38" s="13"/>
      <c r="I38" s="12"/>
      <c r="J38" s="13"/>
      <c r="K38" s="13"/>
      <c r="L38" s="12"/>
      <c r="M38" s="13"/>
      <c r="N38" s="12"/>
      <c r="O38" s="13">
        <f>table134[[#This Row],[単価（円）]]*table134[[#This Row],[数量]]</f>
        <v>0</v>
      </c>
      <c r="P38" s="13">
        <f>table134[[#This Row],[事業費（円）
税抜]]*1.1</f>
        <v>0</v>
      </c>
      <c r="Q38" s="1"/>
      <c r="R38" s="1">
        <f>table134[[#This Row],[要望者
（取組主体）名]]</f>
        <v>0</v>
      </c>
      <c r="S38" s="5">
        <f>IF(COUNTIF($D$5:D38,D38)&gt;=2,"",SUMIF($D:$D,D38,$E:$E))</f>
        <v>0</v>
      </c>
      <c r="T38" s="2">
        <f>IF(COUNTIF($D$5:D38,D38)&gt;=2,"",SUMIF($D:$D,D38,$P:$P))</f>
        <v>0</v>
      </c>
      <c r="U38" s="2">
        <f>IFERROR(ROUNDDOWN(table134[[#This Row],[申請者別合計（円）]]*1.1,0),"")</f>
        <v>0</v>
      </c>
      <c r="V38" s="2">
        <f>IFERROR(ROUNDDOWN(table134[[#This Row],[申請者別合計（円）]]*0.5,-3),"")</f>
        <v>0</v>
      </c>
      <c r="W38" s="1"/>
      <c r="X38" s="4">
        <f>IFERROR(table134[[#This Row],[申請者別合計（円）]]-table134[[#This Row],[県補助]]+table134[[#This Row],[市町村費等]],"")</f>
        <v>0</v>
      </c>
      <c r="AB38" s="8" t="s">
        <v>32</v>
      </c>
    </row>
    <row r="39" spans="2:28" hidden="1" x14ac:dyDescent="0.15">
      <c r="B39" s="12">
        <v>33</v>
      </c>
      <c r="C39" s="12"/>
      <c r="D39" s="12"/>
      <c r="E39" s="13"/>
      <c r="F39" s="12"/>
      <c r="G39" s="12"/>
      <c r="H39" s="13"/>
      <c r="I39" s="12"/>
      <c r="J39" s="13"/>
      <c r="K39" s="13"/>
      <c r="L39" s="12"/>
      <c r="M39" s="13"/>
      <c r="N39" s="12"/>
      <c r="O39" s="13">
        <f>table134[[#This Row],[単価（円）]]*table134[[#This Row],[数量]]</f>
        <v>0</v>
      </c>
      <c r="P39" s="13">
        <f>table134[[#This Row],[事業費（円）
税抜]]*1.1</f>
        <v>0</v>
      </c>
      <c r="Q39" s="1"/>
      <c r="R39" s="1">
        <f>table134[[#This Row],[要望者
（取組主体）名]]</f>
        <v>0</v>
      </c>
      <c r="S39" s="5">
        <f>IF(COUNTIF($D$5:D39,D39)&gt;=2,"",SUMIF($D:$D,D39,$E:$E))</f>
        <v>0</v>
      </c>
      <c r="T39" s="2">
        <f>IF(COUNTIF($D$5:D39,D39)&gt;=2,"",SUMIF($D:$D,D39,$P:$P))</f>
        <v>0</v>
      </c>
      <c r="U39" s="2">
        <f>IFERROR(ROUNDDOWN(table134[[#This Row],[申請者別合計（円）]]*1.1,0),"")</f>
        <v>0</v>
      </c>
      <c r="V39" s="2">
        <f>IFERROR(ROUNDDOWN(table134[[#This Row],[申請者別合計（円）]]*0.5,-3),"")</f>
        <v>0</v>
      </c>
      <c r="W39" s="1"/>
      <c r="X39" s="4">
        <f>IFERROR(table134[[#This Row],[申請者別合計（円）]]-table134[[#This Row],[県補助]]+table134[[#This Row],[市町村費等]],"")</f>
        <v>0</v>
      </c>
      <c r="AB39" s="8" t="s">
        <v>31</v>
      </c>
    </row>
    <row r="40" spans="2:28" hidden="1" x14ac:dyDescent="0.15">
      <c r="B40" s="12">
        <v>34</v>
      </c>
      <c r="C40" s="12"/>
      <c r="D40" s="12"/>
      <c r="E40" s="13"/>
      <c r="F40" s="12"/>
      <c r="G40" s="12"/>
      <c r="H40" s="13"/>
      <c r="I40" s="12"/>
      <c r="J40" s="13"/>
      <c r="K40" s="13"/>
      <c r="L40" s="12"/>
      <c r="M40" s="13"/>
      <c r="N40" s="12"/>
      <c r="O40" s="13">
        <f>table134[[#This Row],[単価（円）]]*table134[[#This Row],[数量]]</f>
        <v>0</v>
      </c>
      <c r="P40" s="13">
        <f>table134[[#This Row],[事業費（円）
税抜]]*1.1</f>
        <v>0</v>
      </c>
      <c r="Q40" s="1"/>
      <c r="R40" s="1">
        <f>table134[[#This Row],[要望者
（取組主体）名]]</f>
        <v>0</v>
      </c>
      <c r="S40" s="5">
        <f>IF(COUNTIF($D$5:D40,D40)&gt;=2,"",SUMIF($D:$D,D40,$E:$E))</f>
        <v>0</v>
      </c>
      <c r="T40" s="2">
        <f>IF(COUNTIF($D$5:D40,D40)&gt;=2,"",SUMIF($D:$D,D40,$P:$P))</f>
        <v>0</v>
      </c>
      <c r="U40" s="2">
        <f>IFERROR(ROUNDDOWN(table134[[#This Row],[申請者別合計（円）]]*1.1,0),"")</f>
        <v>0</v>
      </c>
      <c r="V40" s="2">
        <f>IFERROR(ROUNDDOWN(table134[[#This Row],[申請者別合計（円）]]*0.5,-3),"")</f>
        <v>0</v>
      </c>
      <c r="W40" s="1"/>
      <c r="X40" s="4">
        <f>IFERROR(table134[[#This Row],[申請者別合計（円）]]-table134[[#This Row],[県補助]]+table134[[#This Row],[市町村費等]],"")</f>
        <v>0</v>
      </c>
      <c r="AB40" s="8" t="s">
        <v>30</v>
      </c>
    </row>
    <row r="41" spans="2:28" hidden="1" x14ac:dyDescent="0.15">
      <c r="B41" s="12">
        <v>35</v>
      </c>
      <c r="C41" s="12"/>
      <c r="D41" s="12"/>
      <c r="E41" s="13"/>
      <c r="F41" s="12"/>
      <c r="G41" s="12"/>
      <c r="H41" s="13"/>
      <c r="I41" s="12"/>
      <c r="J41" s="13"/>
      <c r="K41" s="13"/>
      <c r="L41" s="12"/>
      <c r="M41" s="13"/>
      <c r="N41" s="12"/>
      <c r="O41" s="13">
        <f>table134[[#This Row],[単価（円）]]*table134[[#This Row],[数量]]</f>
        <v>0</v>
      </c>
      <c r="P41" s="13">
        <f>table134[[#This Row],[事業費（円）
税抜]]*1.1</f>
        <v>0</v>
      </c>
      <c r="Q41" s="1"/>
      <c r="R41" s="1">
        <f>table134[[#This Row],[要望者
（取組主体）名]]</f>
        <v>0</v>
      </c>
      <c r="S41" s="5">
        <f>IF(COUNTIF($D$5:D41,D41)&gt;=2,"",SUMIF($D:$D,D41,$E:$E))</f>
        <v>0</v>
      </c>
      <c r="T41" s="2">
        <f>IF(COUNTIF($D$5:D41,D41)&gt;=2,"",SUMIF($D:$D,D41,$P:$P))</f>
        <v>0</v>
      </c>
      <c r="U41" s="2">
        <f>IFERROR(ROUNDDOWN(table134[[#This Row],[申請者別合計（円）]]*1.1,0),"")</f>
        <v>0</v>
      </c>
      <c r="V41" s="2">
        <f>IFERROR(ROUNDDOWN(table134[[#This Row],[申請者別合計（円）]]*0.5,-3),"")</f>
        <v>0</v>
      </c>
      <c r="W41" s="1"/>
      <c r="X41" s="4">
        <f>IFERROR(table134[[#This Row],[申請者別合計（円）]]-table134[[#This Row],[県補助]]+table134[[#This Row],[市町村費等]],"")</f>
        <v>0</v>
      </c>
      <c r="AB41" s="8"/>
    </row>
    <row r="42" spans="2:28" hidden="1" x14ac:dyDescent="0.15">
      <c r="B42" s="12">
        <v>36</v>
      </c>
      <c r="C42" s="12"/>
      <c r="D42" s="12"/>
      <c r="E42" s="13"/>
      <c r="F42" s="12"/>
      <c r="G42" s="12"/>
      <c r="H42" s="13"/>
      <c r="I42" s="12"/>
      <c r="J42" s="13"/>
      <c r="K42" s="13"/>
      <c r="L42" s="12"/>
      <c r="M42" s="13"/>
      <c r="N42" s="12"/>
      <c r="O42" s="13">
        <f>table134[[#This Row],[単価（円）]]*table134[[#This Row],[数量]]</f>
        <v>0</v>
      </c>
      <c r="P42" s="13">
        <f>table134[[#This Row],[事業費（円）
税抜]]*1.1</f>
        <v>0</v>
      </c>
      <c r="Q42" s="1"/>
      <c r="R42" s="1">
        <f>table134[[#This Row],[要望者
（取組主体）名]]</f>
        <v>0</v>
      </c>
      <c r="S42" s="5">
        <f>IF(COUNTIF($D$5:D42,D42)&gt;=2,"",SUMIF($D:$D,D42,$E:$E))</f>
        <v>0</v>
      </c>
      <c r="T42" s="2">
        <f>IF(COUNTIF($D$5:D42,D42)&gt;=2,"",SUMIF($D:$D,D42,$P:$P))</f>
        <v>0</v>
      </c>
      <c r="U42" s="2">
        <f>IFERROR(ROUNDDOWN(table134[[#This Row],[申請者別合計（円）]]*1.1,0),"")</f>
        <v>0</v>
      </c>
      <c r="V42" s="2">
        <f>IFERROR(ROUNDDOWN(table134[[#This Row],[申請者別合計（円）]]*0.5,-3),"")</f>
        <v>0</v>
      </c>
      <c r="W42" s="1"/>
      <c r="X42" s="4">
        <f>IFERROR(table134[[#This Row],[申請者別合計（円）]]-table134[[#This Row],[県補助]]+table134[[#This Row],[市町村費等]],"")</f>
        <v>0</v>
      </c>
      <c r="AB42" s="8"/>
    </row>
    <row r="43" spans="2:28" hidden="1" x14ac:dyDescent="0.15">
      <c r="B43" s="12">
        <v>37</v>
      </c>
      <c r="C43" s="12"/>
      <c r="D43" s="12"/>
      <c r="E43" s="13"/>
      <c r="F43" s="12"/>
      <c r="G43" s="12"/>
      <c r="H43" s="13"/>
      <c r="I43" s="12"/>
      <c r="J43" s="13"/>
      <c r="K43" s="13"/>
      <c r="L43" s="12"/>
      <c r="M43" s="13"/>
      <c r="N43" s="12"/>
      <c r="O43" s="13">
        <f>table134[[#This Row],[単価（円）]]*table134[[#This Row],[数量]]</f>
        <v>0</v>
      </c>
      <c r="P43" s="13">
        <f>table134[[#This Row],[事業費（円）
税抜]]*1.1</f>
        <v>0</v>
      </c>
      <c r="Q43" s="1"/>
      <c r="R43" s="1">
        <f>table134[[#This Row],[要望者
（取組主体）名]]</f>
        <v>0</v>
      </c>
      <c r="S43" s="5">
        <f>IF(COUNTIF($D$5:D43,D43)&gt;=2,"",SUMIF($D:$D,D43,$E:$E))</f>
        <v>0</v>
      </c>
      <c r="T43" s="2">
        <f>IF(COUNTIF($D$5:D43,D43)&gt;=2,"",SUMIF($D:$D,D43,$P:$P))</f>
        <v>0</v>
      </c>
      <c r="U43" s="2">
        <f>IFERROR(ROUNDDOWN(table134[[#This Row],[申請者別合計（円）]]*1.1,0),"")</f>
        <v>0</v>
      </c>
      <c r="V43" s="2">
        <f>IFERROR(ROUNDDOWN(table134[[#This Row],[申請者別合計（円）]]*0.5,-3),"")</f>
        <v>0</v>
      </c>
      <c r="W43" s="1"/>
      <c r="X43" s="4">
        <f>IFERROR(table134[[#This Row],[申請者別合計（円）]]-table134[[#This Row],[県補助]]+table134[[#This Row],[市町村費等]],"")</f>
        <v>0</v>
      </c>
      <c r="AB43" s="8"/>
    </row>
    <row r="44" spans="2:28" hidden="1" x14ac:dyDescent="0.15">
      <c r="B44" s="12">
        <v>38</v>
      </c>
      <c r="C44" s="12"/>
      <c r="D44" s="12"/>
      <c r="E44" s="13"/>
      <c r="F44" s="12"/>
      <c r="G44" s="12"/>
      <c r="H44" s="13"/>
      <c r="I44" s="12"/>
      <c r="J44" s="13"/>
      <c r="K44" s="13"/>
      <c r="L44" s="12"/>
      <c r="M44" s="13"/>
      <c r="N44" s="12"/>
      <c r="O44" s="13">
        <f>table134[[#This Row],[単価（円）]]*table134[[#This Row],[数量]]</f>
        <v>0</v>
      </c>
      <c r="P44" s="13">
        <f>table134[[#This Row],[事業費（円）
税抜]]*1.1</f>
        <v>0</v>
      </c>
      <c r="Q44" s="1"/>
      <c r="R44" s="1">
        <f>table134[[#This Row],[要望者
（取組主体）名]]</f>
        <v>0</v>
      </c>
      <c r="S44" s="5">
        <f>IF(COUNTIF($D$5:D44,D44)&gt;=2,"",SUMIF($D:$D,D44,$E:$E))</f>
        <v>0</v>
      </c>
      <c r="T44" s="2">
        <f>IF(COUNTIF($D$5:D44,D44)&gt;=2,"",SUMIF($D:$D,D44,$P:$P))</f>
        <v>0</v>
      </c>
      <c r="U44" s="2">
        <f>IFERROR(ROUNDDOWN(table134[[#This Row],[申請者別合計（円）]]*1.1,0),"")</f>
        <v>0</v>
      </c>
      <c r="V44" s="2">
        <f>IFERROR(ROUNDDOWN(table134[[#This Row],[申請者別合計（円）]]*0.5,-3),"")</f>
        <v>0</v>
      </c>
      <c r="W44" s="1"/>
      <c r="X44" s="4">
        <f>IFERROR(table134[[#This Row],[申請者別合計（円）]]-table134[[#This Row],[県補助]]+table134[[#This Row],[市町村費等]],"")</f>
        <v>0</v>
      </c>
      <c r="AB44" s="8"/>
    </row>
    <row r="45" spans="2:28" hidden="1" x14ac:dyDescent="0.15">
      <c r="B45" s="12">
        <v>39</v>
      </c>
      <c r="C45" s="12"/>
      <c r="D45" s="12"/>
      <c r="E45" s="13"/>
      <c r="F45" s="12"/>
      <c r="G45" s="12"/>
      <c r="H45" s="13"/>
      <c r="I45" s="12"/>
      <c r="J45" s="13"/>
      <c r="K45" s="13"/>
      <c r="L45" s="12"/>
      <c r="M45" s="13"/>
      <c r="N45" s="12"/>
      <c r="O45" s="13">
        <f>table134[[#This Row],[単価（円）]]*table134[[#This Row],[数量]]</f>
        <v>0</v>
      </c>
      <c r="P45" s="13">
        <f>table134[[#This Row],[事業費（円）
税抜]]*1.1</f>
        <v>0</v>
      </c>
      <c r="Q45" s="1"/>
      <c r="R45" s="1">
        <f>table134[[#This Row],[要望者
（取組主体）名]]</f>
        <v>0</v>
      </c>
      <c r="S45" s="5">
        <f>IF(COUNTIF($D$5:D45,D45)&gt;=2,"",SUMIF($D:$D,D45,$E:$E))</f>
        <v>0</v>
      </c>
      <c r="T45" s="2">
        <f>IF(COUNTIF($D$5:D45,D45)&gt;=2,"",SUMIF($D:$D,D45,$P:$P))</f>
        <v>0</v>
      </c>
      <c r="U45" s="2">
        <f>IFERROR(ROUNDDOWN(table134[[#This Row],[申請者別合計（円）]]*1.1,0),"")</f>
        <v>0</v>
      </c>
      <c r="V45" s="2">
        <f>IFERROR(ROUNDDOWN(table134[[#This Row],[申請者別合計（円）]]*0.5,-3),"")</f>
        <v>0</v>
      </c>
      <c r="W45" s="1"/>
      <c r="X45" s="4">
        <f>IFERROR(table134[[#This Row],[申請者別合計（円）]]-table134[[#This Row],[県補助]]+table134[[#This Row],[市町村費等]],"")</f>
        <v>0</v>
      </c>
      <c r="AB45" s="8"/>
    </row>
    <row r="46" spans="2:28" hidden="1" x14ac:dyDescent="0.15">
      <c r="B46" s="12">
        <v>40</v>
      </c>
      <c r="C46" s="12"/>
      <c r="D46" s="12"/>
      <c r="E46" s="13"/>
      <c r="F46" s="12"/>
      <c r="G46" s="12"/>
      <c r="H46" s="13"/>
      <c r="I46" s="12"/>
      <c r="J46" s="13"/>
      <c r="K46" s="13"/>
      <c r="L46" s="12"/>
      <c r="M46" s="13"/>
      <c r="N46" s="12"/>
      <c r="O46" s="13">
        <f>table134[[#This Row],[単価（円）]]*table134[[#This Row],[数量]]</f>
        <v>0</v>
      </c>
      <c r="P46" s="13">
        <f>table134[[#This Row],[事業費（円）
税抜]]*1.1</f>
        <v>0</v>
      </c>
      <c r="Q46" s="1"/>
      <c r="R46" s="1">
        <f>table134[[#This Row],[要望者
（取組主体）名]]</f>
        <v>0</v>
      </c>
      <c r="S46" s="5">
        <f>IF(COUNTIF($D$5:D46,D46)&gt;=2,"",SUMIF($D:$D,D46,$E:$E))</f>
        <v>0</v>
      </c>
      <c r="T46" s="2">
        <f>IF(COUNTIF($D$5:D46,D46)&gt;=2,"",SUMIF($D:$D,D46,$P:$P))</f>
        <v>0</v>
      </c>
      <c r="U46" s="2">
        <f>IFERROR(ROUNDDOWN(table134[[#This Row],[申請者別合計（円）]]*1.1,0),"")</f>
        <v>0</v>
      </c>
      <c r="V46" s="2">
        <f>IFERROR(ROUNDDOWN(table134[[#This Row],[申請者別合計（円）]]*0.5,-3),"")</f>
        <v>0</v>
      </c>
      <c r="W46" s="1"/>
      <c r="X46" s="4">
        <f>IFERROR(table134[[#This Row],[申請者別合計（円）]]-table134[[#This Row],[県補助]]+table134[[#This Row],[市町村費等]],"")</f>
        <v>0</v>
      </c>
      <c r="AB46" s="8"/>
    </row>
    <row r="47" spans="2:28" hidden="1" x14ac:dyDescent="0.15">
      <c r="B47" s="12">
        <v>41</v>
      </c>
      <c r="C47" s="12"/>
      <c r="D47" s="12"/>
      <c r="E47" s="13"/>
      <c r="F47" s="12"/>
      <c r="G47" s="12"/>
      <c r="H47" s="13"/>
      <c r="I47" s="12"/>
      <c r="J47" s="13"/>
      <c r="K47" s="13"/>
      <c r="L47" s="12"/>
      <c r="M47" s="13"/>
      <c r="N47" s="12"/>
      <c r="O47" s="13">
        <f>table134[[#This Row],[単価（円）]]*table134[[#This Row],[数量]]</f>
        <v>0</v>
      </c>
      <c r="P47" s="13">
        <f>table134[[#This Row],[事業費（円）
税抜]]*1.1</f>
        <v>0</v>
      </c>
      <c r="Q47" s="1"/>
      <c r="R47" s="1">
        <f>table134[[#This Row],[要望者
（取組主体）名]]</f>
        <v>0</v>
      </c>
      <c r="S47" s="5">
        <f>IF(COUNTIF($D$5:D47,D47)&gt;=2,"",SUMIF($D:$D,D47,$E:$E))</f>
        <v>0</v>
      </c>
      <c r="T47" s="2">
        <f>IF(COUNTIF($D$5:D47,D47)&gt;=2,"",SUMIF($D:$D,D47,$P:$P))</f>
        <v>0</v>
      </c>
      <c r="U47" s="2">
        <f>IFERROR(ROUNDDOWN(table134[[#This Row],[申請者別合計（円）]]*1.1,0),"")</f>
        <v>0</v>
      </c>
      <c r="V47" s="2">
        <f>IFERROR(ROUNDDOWN(table134[[#This Row],[申請者別合計（円）]]*0.5,-3),"")</f>
        <v>0</v>
      </c>
      <c r="W47" s="1"/>
      <c r="X47" s="4">
        <f>IFERROR(table134[[#This Row],[申請者別合計（円）]]-table134[[#This Row],[県補助]]+table134[[#This Row],[市町村費等]],"")</f>
        <v>0</v>
      </c>
      <c r="AB47" s="8"/>
    </row>
    <row r="48" spans="2:28" hidden="1" x14ac:dyDescent="0.15">
      <c r="B48" s="12">
        <v>42</v>
      </c>
      <c r="C48" s="12"/>
      <c r="D48" s="12"/>
      <c r="E48" s="13"/>
      <c r="F48" s="12"/>
      <c r="G48" s="12"/>
      <c r="H48" s="13"/>
      <c r="I48" s="12"/>
      <c r="J48" s="13"/>
      <c r="K48" s="13"/>
      <c r="L48" s="12"/>
      <c r="M48" s="13"/>
      <c r="N48" s="12"/>
      <c r="O48" s="13">
        <f>table134[[#This Row],[単価（円）]]*table134[[#This Row],[数量]]</f>
        <v>0</v>
      </c>
      <c r="P48" s="13">
        <f>table134[[#This Row],[事業費（円）
税抜]]*1.1</f>
        <v>0</v>
      </c>
      <c r="Q48" s="1"/>
      <c r="R48" s="1">
        <f>table134[[#This Row],[要望者
（取組主体）名]]</f>
        <v>0</v>
      </c>
      <c r="S48" s="5">
        <f>IF(COUNTIF($D$5:D48,D48)&gt;=2,"",SUMIF($D:$D,D48,$E:$E))</f>
        <v>0</v>
      </c>
      <c r="T48" s="2">
        <f>IF(COUNTIF($D$5:D48,D48)&gt;=2,"",SUMIF($D:$D,D48,$P:$P))</f>
        <v>0</v>
      </c>
      <c r="U48" s="2">
        <f>IFERROR(ROUNDDOWN(table134[[#This Row],[申請者別合計（円）]]*1.1,0),"")</f>
        <v>0</v>
      </c>
      <c r="V48" s="2">
        <f>IFERROR(ROUNDDOWN(table134[[#This Row],[申請者別合計（円）]]*0.5,-3),"")</f>
        <v>0</v>
      </c>
      <c r="W48" s="1"/>
      <c r="X48" s="4">
        <f>IFERROR(table134[[#This Row],[申請者別合計（円）]]-table134[[#This Row],[県補助]]+table134[[#This Row],[市町村費等]],"")</f>
        <v>0</v>
      </c>
      <c r="AB48" s="8"/>
    </row>
    <row r="49" spans="2:28" hidden="1" x14ac:dyDescent="0.15">
      <c r="B49" s="12">
        <v>43</v>
      </c>
      <c r="C49" s="12"/>
      <c r="D49" s="12"/>
      <c r="E49" s="13"/>
      <c r="F49" s="12"/>
      <c r="G49" s="12"/>
      <c r="H49" s="13"/>
      <c r="I49" s="12"/>
      <c r="J49" s="13"/>
      <c r="K49" s="13"/>
      <c r="L49" s="12"/>
      <c r="M49" s="13"/>
      <c r="N49" s="12"/>
      <c r="O49" s="13">
        <f>table134[[#This Row],[単価（円）]]*table134[[#This Row],[数量]]</f>
        <v>0</v>
      </c>
      <c r="P49" s="13">
        <f>table134[[#This Row],[事業費（円）
税抜]]*1.1</f>
        <v>0</v>
      </c>
      <c r="Q49" s="1"/>
      <c r="R49" s="1">
        <f>table134[[#This Row],[要望者
（取組主体）名]]</f>
        <v>0</v>
      </c>
      <c r="S49" s="5">
        <f>IF(COUNTIF($D$5:D49,D49)&gt;=2,"",SUMIF($D:$D,D49,$E:$E))</f>
        <v>0</v>
      </c>
      <c r="T49" s="2">
        <f>IF(COUNTIF($D$5:D49,D49)&gt;=2,"",SUMIF($D:$D,D49,$P:$P))</f>
        <v>0</v>
      </c>
      <c r="U49" s="2">
        <f>IFERROR(ROUNDDOWN(table134[[#This Row],[申請者別合計（円）]]*1.1,0),"")</f>
        <v>0</v>
      </c>
      <c r="V49" s="2">
        <f>IFERROR(ROUNDDOWN(table134[[#This Row],[申請者別合計（円）]]*0.5,-3),"")</f>
        <v>0</v>
      </c>
      <c r="W49" s="1"/>
      <c r="X49" s="4">
        <f>IFERROR(table134[[#This Row],[申請者別合計（円）]]-table134[[#This Row],[県補助]]+table134[[#This Row],[市町村費等]],"")</f>
        <v>0</v>
      </c>
      <c r="AB49" s="8"/>
    </row>
    <row r="50" spans="2:28" hidden="1" x14ac:dyDescent="0.15">
      <c r="B50" s="12">
        <v>44</v>
      </c>
      <c r="C50" s="12"/>
      <c r="D50" s="12"/>
      <c r="E50" s="13"/>
      <c r="F50" s="12"/>
      <c r="G50" s="12"/>
      <c r="H50" s="13"/>
      <c r="I50" s="12"/>
      <c r="J50" s="13"/>
      <c r="K50" s="13"/>
      <c r="L50" s="12"/>
      <c r="M50" s="13"/>
      <c r="N50" s="12"/>
      <c r="O50" s="13">
        <f>table134[[#This Row],[単価（円）]]*table134[[#This Row],[数量]]</f>
        <v>0</v>
      </c>
      <c r="P50" s="13">
        <f>table134[[#This Row],[事業費（円）
税抜]]*1.1</f>
        <v>0</v>
      </c>
      <c r="Q50" s="1"/>
      <c r="R50" s="1">
        <f>table134[[#This Row],[要望者
（取組主体）名]]</f>
        <v>0</v>
      </c>
      <c r="S50" s="5">
        <f>IF(COUNTIF($D$5:D50,D50)&gt;=2,"",SUMIF($D:$D,D50,$E:$E))</f>
        <v>0</v>
      </c>
      <c r="T50" s="2">
        <f>IF(COUNTIF($D$5:D50,D50)&gt;=2,"",SUMIF($D:$D,D50,$P:$P))</f>
        <v>0</v>
      </c>
      <c r="U50" s="2">
        <f>IFERROR(ROUNDDOWN(table134[[#This Row],[申請者別合計（円）]]*1.1,0),"")</f>
        <v>0</v>
      </c>
      <c r="V50" s="2">
        <f>IFERROR(ROUNDDOWN(table134[[#This Row],[申請者別合計（円）]]*0.5,-3),"")</f>
        <v>0</v>
      </c>
      <c r="W50" s="1"/>
      <c r="X50" s="4">
        <f>IFERROR(table134[[#This Row],[申請者別合計（円）]]-table134[[#This Row],[県補助]]+table134[[#This Row],[市町村費等]],"")</f>
        <v>0</v>
      </c>
      <c r="AB50" s="8"/>
    </row>
    <row r="51" spans="2:28" hidden="1" x14ac:dyDescent="0.15">
      <c r="B51" s="12">
        <v>45</v>
      </c>
      <c r="C51" s="12"/>
      <c r="D51" s="12"/>
      <c r="E51" s="13"/>
      <c r="F51" s="12"/>
      <c r="G51" s="12"/>
      <c r="H51" s="13"/>
      <c r="I51" s="12"/>
      <c r="J51" s="13"/>
      <c r="K51" s="13"/>
      <c r="L51" s="12"/>
      <c r="M51" s="13"/>
      <c r="N51" s="12"/>
      <c r="O51" s="13">
        <f>table134[[#This Row],[単価（円）]]*table134[[#This Row],[数量]]</f>
        <v>0</v>
      </c>
      <c r="P51" s="13">
        <f>table134[[#This Row],[事業費（円）
税抜]]*1.1</f>
        <v>0</v>
      </c>
      <c r="Q51" s="1"/>
      <c r="R51" s="1">
        <f>table134[[#This Row],[要望者
（取組主体）名]]</f>
        <v>0</v>
      </c>
      <c r="S51" s="5">
        <f>IF(COUNTIF($D$5:D51,D51)&gt;=2,"",SUMIF($D:$D,D51,$E:$E))</f>
        <v>0</v>
      </c>
      <c r="T51" s="2">
        <f>IF(COUNTIF($D$5:D51,D51)&gt;=2,"",SUMIF($D:$D,D51,$P:$P))</f>
        <v>0</v>
      </c>
      <c r="U51" s="2">
        <f>IFERROR(ROUNDDOWN(table134[[#This Row],[申請者別合計（円）]]*1.1,0),"")</f>
        <v>0</v>
      </c>
      <c r="V51" s="2">
        <f>IFERROR(ROUNDDOWN(table134[[#This Row],[申請者別合計（円）]]*0.5,-3),"")</f>
        <v>0</v>
      </c>
      <c r="W51" s="1"/>
      <c r="X51" s="4">
        <f>IFERROR(table134[[#This Row],[申請者別合計（円）]]-table134[[#This Row],[県補助]]+table134[[#This Row],[市町村費等]],"")</f>
        <v>0</v>
      </c>
      <c r="AB51" s="8"/>
    </row>
    <row r="52" spans="2:28" hidden="1" x14ac:dyDescent="0.15">
      <c r="B52" s="12">
        <v>46</v>
      </c>
      <c r="C52" s="12"/>
      <c r="D52" s="12"/>
      <c r="E52" s="13"/>
      <c r="F52" s="12"/>
      <c r="G52" s="12"/>
      <c r="H52" s="13"/>
      <c r="I52" s="12"/>
      <c r="J52" s="13"/>
      <c r="K52" s="13"/>
      <c r="L52" s="12"/>
      <c r="M52" s="13"/>
      <c r="N52" s="12"/>
      <c r="O52" s="13">
        <f>table134[[#This Row],[単価（円）]]*table134[[#This Row],[数量]]</f>
        <v>0</v>
      </c>
      <c r="P52" s="13">
        <f>table134[[#This Row],[事業費（円）
税抜]]*1.1</f>
        <v>0</v>
      </c>
      <c r="Q52" s="1"/>
      <c r="R52" s="1">
        <f>table134[[#This Row],[要望者
（取組主体）名]]</f>
        <v>0</v>
      </c>
      <c r="S52" s="5">
        <f>IF(COUNTIF($D$5:D52,D52)&gt;=2,"",SUMIF($D:$D,D52,$E:$E))</f>
        <v>0</v>
      </c>
      <c r="T52" s="2">
        <f>IF(COUNTIF($D$5:D52,D52)&gt;=2,"",SUMIF($D:$D,D52,$P:$P))</f>
        <v>0</v>
      </c>
      <c r="U52" s="2">
        <f>IFERROR(ROUNDDOWN(table134[[#This Row],[申請者別合計（円）]]*1.1,0),"")</f>
        <v>0</v>
      </c>
      <c r="V52" s="2">
        <f>IFERROR(ROUNDDOWN(table134[[#This Row],[申請者別合計（円）]]*0.5,-3),"")</f>
        <v>0</v>
      </c>
      <c r="W52" s="1"/>
      <c r="X52" s="4">
        <f>IFERROR(table134[[#This Row],[申請者別合計（円）]]-table134[[#This Row],[県補助]]+table134[[#This Row],[市町村費等]],"")</f>
        <v>0</v>
      </c>
      <c r="AB52" s="8"/>
    </row>
    <row r="53" spans="2:28" hidden="1" x14ac:dyDescent="0.15">
      <c r="B53" s="12">
        <v>47</v>
      </c>
      <c r="C53" s="12"/>
      <c r="D53" s="12"/>
      <c r="E53" s="13"/>
      <c r="F53" s="12"/>
      <c r="G53" s="12"/>
      <c r="H53" s="13"/>
      <c r="I53" s="12"/>
      <c r="J53" s="13"/>
      <c r="K53" s="13"/>
      <c r="L53" s="12"/>
      <c r="M53" s="13"/>
      <c r="N53" s="12"/>
      <c r="O53" s="13">
        <f>table134[[#This Row],[単価（円）]]*table134[[#This Row],[数量]]</f>
        <v>0</v>
      </c>
      <c r="P53" s="13">
        <f>table134[[#This Row],[事業費（円）
税抜]]*1.1</f>
        <v>0</v>
      </c>
      <c r="Q53" s="1"/>
      <c r="R53" s="1">
        <f>table134[[#This Row],[要望者
（取組主体）名]]</f>
        <v>0</v>
      </c>
      <c r="S53" s="5">
        <f>IF(COUNTIF($D$5:D53,D53)&gt;=2,"",SUMIF($D:$D,D53,$E:$E))</f>
        <v>0</v>
      </c>
      <c r="T53" s="2">
        <f>IF(COUNTIF($D$5:D53,D53)&gt;=2,"",SUMIF($D:$D,D53,$P:$P))</f>
        <v>0</v>
      </c>
      <c r="U53" s="2">
        <f>IFERROR(ROUNDDOWN(table134[[#This Row],[申請者別合計（円）]]*1.1,0),"")</f>
        <v>0</v>
      </c>
      <c r="V53" s="2">
        <f>IFERROR(ROUNDDOWN(table134[[#This Row],[申請者別合計（円）]]*0.5,-3),"")</f>
        <v>0</v>
      </c>
      <c r="W53" s="1"/>
      <c r="X53" s="4">
        <f>IFERROR(table134[[#This Row],[申請者別合計（円）]]-table134[[#This Row],[県補助]]+table134[[#This Row],[市町村費等]],"")</f>
        <v>0</v>
      </c>
      <c r="AB53" s="8"/>
    </row>
    <row r="54" spans="2:28" hidden="1" x14ac:dyDescent="0.15">
      <c r="B54" s="12">
        <v>48</v>
      </c>
      <c r="C54" s="12"/>
      <c r="D54" s="12"/>
      <c r="E54" s="13"/>
      <c r="F54" s="12"/>
      <c r="G54" s="12"/>
      <c r="H54" s="13"/>
      <c r="I54" s="12"/>
      <c r="J54" s="13"/>
      <c r="K54" s="13"/>
      <c r="L54" s="12"/>
      <c r="M54" s="13"/>
      <c r="N54" s="12"/>
      <c r="O54" s="13">
        <f>table134[[#This Row],[単価（円）]]*table134[[#This Row],[数量]]</f>
        <v>0</v>
      </c>
      <c r="P54" s="13">
        <f>table134[[#This Row],[事業費（円）
税抜]]*1.1</f>
        <v>0</v>
      </c>
      <c r="Q54" s="1"/>
      <c r="R54" s="1">
        <f>table134[[#This Row],[要望者
（取組主体）名]]</f>
        <v>0</v>
      </c>
      <c r="S54" s="5">
        <f>IF(COUNTIF($D$5:D54,D54)&gt;=2,"",SUMIF($D:$D,D54,$E:$E))</f>
        <v>0</v>
      </c>
      <c r="T54" s="2">
        <f>IF(COUNTIF($D$5:D54,D54)&gt;=2,"",SUMIF($D:$D,D54,$P:$P))</f>
        <v>0</v>
      </c>
      <c r="U54" s="2">
        <f>IFERROR(ROUNDDOWN(table134[[#This Row],[申請者別合計（円）]]*1.1,0),"")</f>
        <v>0</v>
      </c>
      <c r="V54" s="2">
        <f>IFERROR(ROUNDDOWN(table134[[#This Row],[申請者別合計（円）]]*0.5,-3),"")</f>
        <v>0</v>
      </c>
      <c r="W54" s="1"/>
      <c r="X54" s="4">
        <f>IFERROR(table134[[#This Row],[申請者別合計（円）]]-table134[[#This Row],[県補助]]+table134[[#This Row],[市町村費等]],"")</f>
        <v>0</v>
      </c>
      <c r="AB54" s="8"/>
    </row>
    <row r="55" spans="2:28" hidden="1" x14ac:dyDescent="0.15">
      <c r="B55" s="12">
        <v>49</v>
      </c>
      <c r="C55" s="12"/>
      <c r="D55" s="12"/>
      <c r="E55" s="13"/>
      <c r="F55" s="12"/>
      <c r="G55" s="12"/>
      <c r="H55" s="13"/>
      <c r="I55" s="12"/>
      <c r="J55" s="13"/>
      <c r="K55" s="13"/>
      <c r="L55" s="12"/>
      <c r="M55" s="13"/>
      <c r="N55" s="12"/>
      <c r="O55" s="13">
        <f>table134[[#This Row],[単価（円）]]*table134[[#This Row],[数量]]</f>
        <v>0</v>
      </c>
      <c r="P55" s="13">
        <f>table134[[#This Row],[事業費（円）
税抜]]*1.1</f>
        <v>0</v>
      </c>
      <c r="Q55" s="1"/>
      <c r="R55" s="1">
        <f>table134[[#This Row],[要望者
（取組主体）名]]</f>
        <v>0</v>
      </c>
      <c r="S55" s="5">
        <f>IF(COUNTIF($D$5:D55,D55)&gt;=2,"",SUMIF($D:$D,D55,$E:$E))</f>
        <v>0</v>
      </c>
      <c r="T55" s="2">
        <f>IF(COUNTIF($D$5:D55,D55)&gt;=2,"",SUMIF($D:$D,D55,$P:$P))</f>
        <v>0</v>
      </c>
      <c r="U55" s="2">
        <f>IFERROR(ROUNDDOWN(table134[[#This Row],[申請者別合計（円）]]*1.1,0),"")</f>
        <v>0</v>
      </c>
      <c r="V55" s="2">
        <f>IFERROR(ROUNDDOWN(table134[[#This Row],[申請者別合計（円）]]*0.5,-3),"")</f>
        <v>0</v>
      </c>
      <c r="W55" s="1"/>
      <c r="X55" s="4">
        <f>IFERROR(table134[[#This Row],[申請者別合計（円）]]-table134[[#This Row],[県補助]]+table134[[#This Row],[市町村費等]],"")</f>
        <v>0</v>
      </c>
      <c r="AB55" s="8"/>
    </row>
    <row r="56" spans="2:28" hidden="1" x14ac:dyDescent="0.15">
      <c r="B56" s="12">
        <v>50</v>
      </c>
      <c r="C56" s="12"/>
      <c r="D56" s="12"/>
      <c r="E56" s="13"/>
      <c r="F56" s="12"/>
      <c r="G56" s="12"/>
      <c r="H56" s="13"/>
      <c r="I56" s="12"/>
      <c r="J56" s="13"/>
      <c r="K56" s="13"/>
      <c r="L56" s="12"/>
      <c r="M56" s="13"/>
      <c r="N56" s="12"/>
      <c r="O56" s="13">
        <f>table134[[#This Row],[単価（円）]]*table134[[#This Row],[数量]]</f>
        <v>0</v>
      </c>
      <c r="P56" s="13">
        <f>table134[[#This Row],[事業費（円）
税抜]]*1.1</f>
        <v>0</v>
      </c>
      <c r="Q56" s="1"/>
      <c r="R56" s="1">
        <f>table134[[#This Row],[要望者
（取組主体）名]]</f>
        <v>0</v>
      </c>
      <c r="S56" s="5">
        <f>IF(COUNTIF($D$5:D56,D56)&gt;=2,"",SUMIF($D:$D,D56,$E:$E))</f>
        <v>0</v>
      </c>
      <c r="T56" s="2">
        <f>IF(COUNTIF($D$5:D56,D56)&gt;=2,"",SUMIF($D:$D,D56,$P:$P))</f>
        <v>0</v>
      </c>
      <c r="U56" s="2">
        <f>IFERROR(ROUNDDOWN(table134[[#This Row],[申請者別合計（円）]]*1.1,0),"")</f>
        <v>0</v>
      </c>
      <c r="V56" s="2">
        <f>IFERROR(ROUNDDOWN(table134[[#This Row],[申請者別合計（円）]]*0.5,-3),"")</f>
        <v>0</v>
      </c>
      <c r="W56" s="1"/>
      <c r="X56" s="4">
        <f>IFERROR(table134[[#This Row],[申請者別合計（円）]]-table134[[#This Row],[県補助]]+table134[[#This Row],[市町村費等]],"")</f>
        <v>0</v>
      </c>
      <c r="AB56" s="8"/>
    </row>
    <row r="57" spans="2:28" hidden="1" x14ac:dyDescent="0.15">
      <c r="B57" s="12">
        <v>51</v>
      </c>
      <c r="C57" s="12"/>
      <c r="D57" s="12"/>
      <c r="E57" s="13"/>
      <c r="F57" s="12"/>
      <c r="G57" s="12"/>
      <c r="H57" s="13"/>
      <c r="I57" s="12"/>
      <c r="J57" s="13"/>
      <c r="K57" s="13"/>
      <c r="L57" s="12"/>
      <c r="M57" s="13"/>
      <c r="N57" s="12"/>
      <c r="O57" s="13">
        <f>table134[[#This Row],[単価（円）]]*table134[[#This Row],[数量]]</f>
        <v>0</v>
      </c>
      <c r="P57" s="13">
        <f>table134[[#This Row],[事業費（円）
税抜]]*1.1</f>
        <v>0</v>
      </c>
      <c r="Q57" s="1"/>
      <c r="R57" s="1">
        <f>table134[[#This Row],[要望者
（取組主体）名]]</f>
        <v>0</v>
      </c>
      <c r="S57" s="5">
        <f>IF(COUNTIF($D$5:D57,D57)&gt;=2,"",SUMIF($D:$D,D57,$E:$E))</f>
        <v>0</v>
      </c>
      <c r="T57" s="2">
        <f>IF(COUNTIF($D$5:D57,D57)&gt;=2,"",SUMIF($D:$D,D57,$P:$P))</f>
        <v>0</v>
      </c>
      <c r="U57" s="2">
        <f>IFERROR(ROUNDDOWN(table134[[#This Row],[申請者別合計（円）]]*1.1,0),"")</f>
        <v>0</v>
      </c>
      <c r="V57" s="2">
        <f>IFERROR(ROUNDDOWN(table134[[#This Row],[申請者別合計（円）]]*0.5,-3),"")</f>
        <v>0</v>
      </c>
      <c r="W57" s="1"/>
      <c r="X57" s="4">
        <f>IFERROR(table134[[#This Row],[申請者別合計（円）]]-table134[[#This Row],[県補助]]+table134[[#This Row],[市町村費等]],"")</f>
        <v>0</v>
      </c>
      <c r="AB57" s="8"/>
    </row>
    <row r="58" spans="2:28" hidden="1" x14ac:dyDescent="0.15">
      <c r="B58" s="12">
        <v>52</v>
      </c>
      <c r="C58" s="12"/>
      <c r="D58" s="12"/>
      <c r="E58" s="13"/>
      <c r="F58" s="12"/>
      <c r="G58" s="12"/>
      <c r="H58" s="13"/>
      <c r="I58" s="12"/>
      <c r="J58" s="13"/>
      <c r="K58" s="13"/>
      <c r="L58" s="12"/>
      <c r="M58" s="13"/>
      <c r="N58" s="12"/>
      <c r="O58" s="13">
        <f>table134[[#This Row],[単価（円）]]*table134[[#This Row],[数量]]</f>
        <v>0</v>
      </c>
      <c r="P58" s="13">
        <f>table134[[#This Row],[事業費（円）
税抜]]*1.1</f>
        <v>0</v>
      </c>
      <c r="Q58" s="1"/>
      <c r="R58" s="1">
        <f>table134[[#This Row],[要望者
（取組主体）名]]</f>
        <v>0</v>
      </c>
      <c r="S58" s="5">
        <f>IF(COUNTIF($D$5:D58,D58)&gt;=2,"",SUMIF($D:$D,D58,$E:$E))</f>
        <v>0</v>
      </c>
      <c r="T58" s="2">
        <f>IF(COUNTIF($D$5:D58,D58)&gt;=2,"",SUMIF($D:$D,D58,$P:$P))</f>
        <v>0</v>
      </c>
      <c r="U58" s="2">
        <f>IFERROR(ROUNDDOWN(table134[[#This Row],[申請者別合計（円）]]*1.1,0),"")</f>
        <v>0</v>
      </c>
      <c r="V58" s="2">
        <f>IFERROR(ROUNDDOWN(table134[[#This Row],[申請者別合計（円）]]*0.5,-3),"")</f>
        <v>0</v>
      </c>
      <c r="W58" s="1"/>
      <c r="X58" s="4">
        <f>IFERROR(table134[[#This Row],[申請者別合計（円）]]-table134[[#This Row],[県補助]]+table134[[#This Row],[市町村費等]],"")</f>
        <v>0</v>
      </c>
      <c r="AB58" s="8"/>
    </row>
    <row r="59" spans="2:28" hidden="1" x14ac:dyDescent="0.15">
      <c r="B59" s="12">
        <v>53</v>
      </c>
      <c r="C59" s="12"/>
      <c r="D59" s="12"/>
      <c r="E59" s="13"/>
      <c r="F59" s="12"/>
      <c r="G59" s="12"/>
      <c r="H59" s="13"/>
      <c r="I59" s="12"/>
      <c r="J59" s="13"/>
      <c r="K59" s="13"/>
      <c r="L59" s="12"/>
      <c r="M59" s="13"/>
      <c r="N59" s="12"/>
      <c r="O59" s="13">
        <f>table134[[#This Row],[単価（円）]]*table134[[#This Row],[数量]]</f>
        <v>0</v>
      </c>
      <c r="P59" s="13">
        <f>table134[[#This Row],[事業費（円）
税抜]]*1.1</f>
        <v>0</v>
      </c>
      <c r="Q59" s="1"/>
      <c r="R59" s="1">
        <f>table134[[#This Row],[要望者
（取組主体）名]]</f>
        <v>0</v>
      </c>
      <c r="S59" s="5">
        <f>IF(COUNTIF($D$5:D59,D59)&gt;=2,"",SUMIF($D:$D,D59,$E:$E))</f>
        <v>0</v>
      </c>
      <c r="T59" s="2">
        <f>IF(COUNTIF($D$5:D59,D59)&gt;=2,"",SUMIF($D:$D,D59,$P:$P))</f>
        <v>0</v>
      </c>
      <c r="U59" s="2">
        <f>IFERROR(ROUNDDOWN(table134[[#This Row],[申請者別合計（円）]]*1.1,0),"")</f>
        <v>0</v>
      </c>
      <c r="V59" s="2">
        <f>IFERROR(ROUNDDOWN(table134[[#This Row],[申請者別合計（円）]]*0.5,-3),"")</f>
        <v>0</v>
      </c>
      <c r="W59" s="1"/>
      <c r="X59" s="4">
        <f>IFERROR(table134[[#This Row],[申請者別合計（円）]]-table134[[#This Row],[県補助]]+table134[[#This Row],[市町村費等]],"")</f>
        <v>0</v>
      </c>
      <c r="AB59" s="8"/>
    </row>
    <row r="60" spans="2:28" hidden="1" x14ac:dyDescent="0.15">
      <c r="B60" s="12">
        <v>54</v>
      </c>
      <c r="C60" s="12"/>
      <c r="D60" s="12"/>
      <c r="E60" s="13"/>
      <c r="F60" s="12"/>
      <c r="G60" s="12"/>
      <c r="H60" s="13"/>
      <c r="I60" s="12"/>
      <c r="J60" s="13"/>
      <c r="K60" s="13"/>
      <c r="L60" s="12"/>
      <c r="M60" s="13"/>
      <c r="N60" s="12"/>
      <c r="O60" s="13">
        <f>table134[[#This Row],[単価（円）]]*table134[[#This Row],[数量]]</f>
        <v>0</v>
      </c>
      <c r="P60" s="13">
        <f>table134[[#This Row],[事業費（円）
税抜]]*1.1</f>
        <v>0</v>
      </c>
      <c r="Q60" s="1"/>
      <c r="R60" s="1">
        <f>table134[[#This Row],[要望者
（取組主体）名]]</f>
        <v>0</v>
      </c>
      <c r="S60" s="5">
        <f>IF(COUNTIF($D$5:D60,D60)&gt;=2,"",SUMIF($D:$D,D60,$E:$E))</f>
        <v>0</v>
      </c>
      <c r="T60" s="2">
        <f>IF(COUNTIF($D$5:D60,D60)&gt;=2,"",SUMIF($D:$D,D60,$P:$P))</f>
        <v>0</v>
      </c>
      <c r="U60" s="2">
        <f>IFERROR(ROUNDDOWN(table134[[#This Row],[申請者別合計（円）]]*1.1,0),"")</f>
        <v>0</v>
      </c>
      <c r="V60" s="2">
        <f>IFERROR(ROUNDDOWN(table134[[#This Row],[申請者別合計（円）]]*0.5,-3),"")</f>
        <v>0</v>
      </c>
      <c r="W60" s="1"/>
      <c r="X60" s="4">
        <f>IFERROR(table134[[#This Row],[申請者別合計（円）]]-table134[[#This Row],[県補助]]+table134[[#This Row],[市町村費等]],"")</f>
        <v>0</v>
      </c>
      <c r="AB60" s="8"/>
    </row>
    <row r="61" spans="2:28" hidden="1" x14ac:dyDescent="0.15">
      <c r="B61" s="12">
        <v>55</v>
      </c>
      <c r="C61" s="12"/>
      <c r="D61" s="12"/>
      <c r="E61" s="13"/>
      <c r="F61" s="12"/>
      <c r="G61" s="12"/>
      <c r="H61" s="13"/>
      <c r="I61" s="12"/>
      <c r="J61" s="13"/>
      <c r="K61" s="13"/>
      <c r="L61" s="12"/>
      <c r="M61" s="13"/>
      <c r="N61" s="12"/>
      <c r="O61" s="13">
        <f>table134[[#This Row],[単価（円）]]*table134[[#This Row],[数量]]</f>
        <v>0</v>
      </c>
      <c r="P61" s="13">
        <f>table134[[#This Row],[事業費（円）
税抜]]*1.1</f>
        <v>0</v>
      </c>
      <c r="Q61" s="1"/>
      <c r="R61" s="1">
        <f>table134[[#This Row],[要望者
（取組主体）名]]</f>
        <v>0</v>
      </c>
      <c r="S61" s="5">
        <f>IF(COUNTIF($D$5:D61,D61)&gt;=2,"",SUMIF($D:$D,D61,$E:$E))</f>
        <v>0</v>
      </c>
      <c r="T61" s="2">
        <f>IF(COUNTIF($D$5:D61,D61)&gt;=2,"",SUMIF($D:$D,D61,$P:$P))</f>
        <v>0</v>
      </c>
      <c r="U61" s="2">
        <f>IFERROR(ROUNDDOWN(table134[[#This Row],[申請者別合計（円）]]*1.1,0),"")</f>
        <v>0</v>
      </c>
      <c r="V61" s="2">
        <f>IFERROR(ROUNDDOWN(table134[[#This Row],[申請者別合計（円）]]*0.5,-3),"")</f>
        <v>0</v>
      </c>
      <c r="W61" s="1"/>
      <c r="X61" s="4">
        <f>IFERROR(table134[[#This Row],[申請者別合計（円）]]-table134[[#This Row],[県補助]]+table134[[#This Row],[市町村費等]],"")</f>
        <v>0</v>
      </c>
      <c r="AB61" s="8"/>
    </row>
    <row r="62" spans="2:28" hidden="1" x14ac:dyDescent="0.15">
      <c r="B62" s="12">
        <v>56</v>
      </c>
      <c r="C62" s="12"/>
      <c r="D62" s="12"/>
      <c r="E62" s="13"/>
      <c r="F62" s="12"/>
      <c r="G62" s="12"/>
      <c r="H62" s="13"/>
      <c r="I62" s="12"/>
      <c r="J62" s="13"/>
      <c r="K62" s="13"/>
      <c r="L62" s="12"/>
      <c r="M62" s="13"/>
      <c r="N62" s="12"/>
      <c r="O62" s="13">
        <f>table134[[#This Row],[単価（円）]]*table134[[#This Row],[数量]]</f>
        <v>0</v>
      </c>
      <c r="P62" s="13">
        <f>table134[[#This Row],[事業費（円）
税抜]]*1.1</f>
        <v>0</v>
      </c>
      <c r="Q62" s="1"/>
      <c r="R62" s="1">
        <f>table134[[#This Row],[要望者
（取組主体）名]]</f>
        <v>0</v>
      </c>
      <c r="S62" s="5">
        <f>IF(COUNTIF($D$5:D62,D62)&gt;=2,"",SUMIF($D:$D,D62,$E:$E))</f>
        <v>0</v>
      </c>
      <c r="T62" s="2">
        <f>IF(COUNTIF($D$5:D62,D62)&gt;=2,"",SUMIF($D:$D,D62,$P:$P))</f>
        <v>0</v>
      </c>
      <c r="U62" s="2">
        <f>IFERROR(ROUNDDOWN(table134[[#This Row],[申請者別合計（円）]]*1.1,0),"")</f>
        <v>0</v>
      </c>
      <c r="V62" s="2">
        <f>IFERROR(ROUNDDOWN(table134[[#This Row],[申請者別合計（円）]]*0.5,-3),"")</f>
        <v>0</v>
      </c>
      <c r="W62" s="1"/>
      <c r="X62" s="4">
        <f>IFERROR(table134[[#This Row],[申請者別合計（円）]]-table134[[#This Row],[県補助]]+table134[[#This Row],[市町村費等]],"")</f>
        <v>0</v>
      </c>
      <c r="AB62" s="8"/>
    </row>
    <row r="63" spans="2:28" hidden="1" x14ac:dyDescent="0.15">
      <c r="B63" s="12">
        <v>57</v>
      </c>
      <c r="C63" s="12"/>
      <c r="D63" s="12"/>
      <c r="E63" s="13"/>
      <c r="F63" s="12"/>
      <c r="G63" s="12"/>
      <c r="H63" s="13"/>
      <c r="I63" s="12"/>
      <c r="J63" s="13"/>
      <c r="K63" s="13"/>
      <c r="L63" s="12"/>
      <c r="M63" s="13"/>
      <c r="N63" s="12"/>
      <c r="O63" s="13">
        <f>table134[[#This Row],[単価（円）]]*table134[[#This Row],[数量]]</f>
        <v>0</v>
      </c>
      <c r="P63" s="13">
        <f>table134[[#This Row],[事業費（円）
税抜]]*1.1</f>
        <v>0</v>
      </c>
      <c r="Q63" s="1"/>
      <c r="R63" s="1">
        <f>table134[[#This Row],[要望者
（取組主体）名]]</f>
        <v>0</v>
      </c>
      <c r="S63" s="5">
        <f>IF(COUNTIF($D$5:D63,D63)&gt;=2,"",SUMIF($D:$D,D63,$E:$E))</f>
        <v>0</v>
      </c>
      <c r="T63" s="2">
        <f>IF(COUNTIF($D$5:D63,D63)&gt;=2,"",SUMIF($D:$D,D63,$P:$P))</f>
        <v>0</v>
      </c>
      <c r="U63" s="2">
        <f>IFERROR(ROUNDDOWN(table134[[#This Row],[申請者別合計（円）]]*1.1,0),"")</f>
        <v>0</v>
      </c>
      <c r="V63" s="2">
        <f>IFERROR(ROUNDDOWN(table134[[#This Row],[申請者別合計（円）]]*0.5,-3),"")</f>
        <v>0</v>
      </c>
      <c r="W63" s="1"/>
      <c r="X63" s="4">
        <f>IFERROR(table134[[#This Row],[申請者別合計（円）]]-table134[[#This Row],[県補助]]+table134[[#This Row],[市町村費等]],"")</f>
        <v>0</v>
      </c>
      <c r="AB63" s="8"/>
    </row>
    <row r="64" spans="2:28" hidden="1" x14ac:dyDescent="0.15">
      <c r="B64" s="12">
        <v>58</v>
      </c>
      <c r="C64" s="12"/>
      <c r="D64" s="12"/>
      <c r="E64" s="13"/>
      <c r="F64" s="12"/>
      <c r="G64" s="12"/>
      <c r="H64" s="13"/>
      <c r="I64" s="12"/>
      <c r="J64" s="13"/>
      <c r="K64" s="13"/>
      <c r="L64" s="12"/>
      <c r="M64" s="13"/>
      <c r="N64" s="12"/>
      <c r="O64" s="13">
        <f>table134[[#This Row],[単価（円）]]*table134[[#This Row],[数量]]</f>
        <v>0</v>
      </c>
      <c r="P64" s="13">
        <f>table134[[#This Row],[事業費（円）
税抜]]*1.1</f>
        <v>0</v>
      </c>
      <c r="Q64" s="1"/>
      <c r="R64" s="1">
        <f>table134[[#This Row],[要望者
（取組主体）名]]</f>
        <v>0</v>
      </c>
      <c r="S64" s="5">
        <f>IF(COUNTIF($D$5:D64,D64)&gt;=2,"",SUMIF($D:$D,D64,$E:$E))</f>
        <v>0</v>
      </c>
      <c r="T64" s="2">
        <f>IF(COUNTIF($D$5:D64,D64)&gt;=2,"",SUMIF($D:$D,D64,$P:$P))</f>
        <v>0</v>
      </c>
      <c r="U64" s="2">
        <f>IFERROR(ROUNDDOWN(table134[[#This Row],[申請者別合計（円）]]*1.1,0),"")</f>
        <v>0</v>
      </c>
      <c r="V64" s="2">
        <f>IFERROR(ROUNDDOWN(table134[[#This Row],[申請者別合計（円）]]*0.5,-3),"")</f>
        <v>0</v>
      </c>
      <c r="W64" s="1"/>
      <c r="X64" s="4">
        <f>IFERROR(table134[[#This Row],[申請者別合計（円）]]-table134[[#This Row],[県補助]]+table134[[#This Row],[市町村費等]],"")</f>
        <v>0</v>
      </c>
      <c r="AB64" s="8"/>
    </row>
    <row r="65" spans="2:28" hidden="1" x14ac:dyDescent="0.15">
      <c r="B65" s="12">
        <v>59</v>
      </c>
      <c r="C65" s="12"/>
      <c r="D65" s="12"/>
      <c r="E65" s="13"/>
      <c r="F65" s="12"/>
      <c r="G65" s="12"/>
      <c r="H65" s="13"/>
      <c r="I65" s="12"/>
      <c r="J65" s="13"/>
      <c r="K65" s="13"/>
      <c r="L65" s="12"/>
      <c r="M65" s="13"/>
      <c r="N65" s="12"/>
      <c r="O65" s="13">
        <f>table134[[#This Row],[単価（円）]]*table134[[#This Row],[数量]]</f>
        <v>0</v>
      </c>
      <c r="P65" s="13">
        <f>table134[[#This Row],[事業費（円）
税抜]]*1.1</f>
        <v>0</v>
      </c>
      <c r="Q65" s="1"/>
      <c r="R65" s="1">
        <f>table134[[#This Row],[要望者
（取組主体）名]]</f>
        <v>0</v>
      </c>
      <c r="S65" s="5">
        <f>IF(COUNTIF($D$5:D65,D65)&gt;=2,"",SUMIF($D:$D,D65,$E:$E))</f>
        <v>0</v>
      </c>
      <c r="T65" s="2">
        <f>IF(COUNTIF($D$5:D65,D65)&gt;=2,"",SUMIF($D:$D,D65,$P:$P))</f>
        <v>0</v>
      </c>
      <c r="U65" s="2">
        <f>IFERROR(ROUNDDOWN(table134[[#This Row],[申請者別合計（円）]]*1.1,0),"")</f>
        <v>0</v>
      </c>
      <c r="V65" s="2">
        <f>IFERROR(ROUNDDOWN(table134[[#This Row],[申請者別合計（円）]]*0.5,-3),"")</f>
        <v>0</v>
      </c>
      <c r="W65" s="1"/>
      <c r="X65" s="4">
        <f>IFERROR(table134[[#This Row],[申請者別合計（円）]]-table134[[#This Row],[県補助]]+table134[[#This Row],[市町村費等]],"")</f>
        <v>0</v>
      </c>
      <c r="AB65" s="8"/>
    </row>
    <row r="66" spans="2:28" hidden="1" x14ac:dyDescent="0.15">
      <c r="B66" s="12">
        <v>60</v>
      </c>
      <c r="C66" s="12"/>
      <c r="D66" s="12"/>
      <c r="E66" s="13"/>
      <c r="F66" s="12"/>
      <c r="G66" s="12"/>
      <c r="H66" s="13"/>
      <c r="I66" s="12"/>
      <c r="J66" s="13"/>
      <c r="K66" s="13"/>
      <c r="L66" s="12"/>
      <c r="M66" s="13"/>
      <c r="N66" s="12"/>
      <c r="O66" s="13">
        <f>table134[[#This Row],[単価（円）]]*table134[[#This Row],[数量]]</f>
        <v>0</v>
      </c>
      <c r="P66" s="13">
        <f>table134[[#This Row],[事業費（円）
税抜]]*1.1</f>
        <v>0</v>
      </c>
      <c r="Q66" s="1"/>
      <c r="R66" s="1">
        <f>table134[[#This Row],[要望者
（取組主体）名]]</f>
        <v>0</v>
      </c>
      <c r="S66" s="5">
        <f>IF(COUNTIF($D$5:D66,D66)&gt;=2,"",SUMIF($D:$D,D66,$E:$E))</f>
        <v>0</v>
      </c>
      <c r="T66" s="2">
        <f>IF(COUNTIF($D$5:D66,D66)&gt;=2,"",SUMIF($D:$D,D66,$P:$P))</f>
        <v>0</v>
      </c>
      <c r="U66" s="2">
        <f>IFERROR(ROUNDDOWN(table134[[#This Row],[申請者別合計（円）]]*1.1,0),"")</f>
        <v>0</v>
      </c>
      <c r="V66" s="2">
        <f>IFERROR(ROUNDDOWN(table134[[#This Row],[申請者別合計（円）]]*0.5,-3),"")</f>
        <v>0</v>
      </c>
      <c r="W66" s="1"/>
      <c r="X66" s="4">
        <f>IFERROR(table134[[#This Row],[申請者別合計（円）]]-table134[[#This Row],[県補助]]+table134[[#This Row],[市町村費等]],"")</f>
        <v>0</v>
      </c>
      <c r="AB66" s="8"/>
    </row>
    <row r="67" spans="2:28" hidden="1" x14ac:dyDescent="0.15">
      <c r="B67" s="12">
        <v>61</v>
      </c>
      <c r="C67" s="12"/>
      <c r="D67" s="12"/>
      <c r="E67" s="13"/>
      <c r="F67" s="12"/>
      <c r="G67" s="12"/>
      <c r="H67" s="13"/>
      <c r="I67" s="12"/>
      <c r="J67" s="13"/>
      <c r="K67" s="13"/>
      <c r="L67" s="12"/>
      <c r="M67" s="13"/>
      <c r="N67" s="12"/>
      <c r="O67" s="13">
        <f>table134[[#This Row],[単価（円）]]*table134[[#This Row],[数量]]</f>
        <v>0</v>
      </c>
      <c r="P67" s="13">
        <f>table134[[#This Row],[事業費（円）
税抜]]*1.1</f>
        <v>0</v>
      </c>
      <c r="Q67" s="1"/>
      <c r="R67" s="1">
        <f>table134[[#This Row],[要望者
（取組主体）名]]</f>
        <v>0</v>
      </c>
      <c r="S67" s="5">
        <f>IF(COUNTIF($D$5:D67,D67)&gt;=2,"",SUMIF($D:$D,D67,$E:$E))</f>
        <v>0</v>
      </c>
      <c r="T67" s="2">
        <f>IF(COUNTIF($D$5:D67,D67)&gt;=2,"",SUMIF($D:$D,D67,$P:$P))</f>
        <v>0</v>
      </c>
      <c r="U67" s="2">
        <f>IFERROR(ROUNDDOWN(table134[[#This Row],[申請者別合計（円）]]*1.1,0),"")</f>
        <v>0</v>
      </c>
      <c r="V67" s="2">
        <f>IFERROR(ROUNDDOWN(table134[[#This Row],[申請者別合計（円）]]*0.5,-3),"")</f>
        <v>0</v>
      </c>
      <c r="W67" s="1"/>
      <c r="X67" s="4">
        <f>IFERROR(table134[[#This Row],[申請者別合計（円）]]-table134[[#This Row],[県補助]]+table134[[#This Row],[市町村費等]],"")</f>
        <v>0</v>
      </c>
      <c r="AB67" s="8"/>
    </row>
    <row r="68" spans="2:28" hidden="1" x14ac:dyDescent="0.15">
      <c r="B68" s="12">
        <v>62</v>
      </c>
      <c r="C68" s="12"/>
      <c r="D68" s="12"/>
      <c r="E68" s="13"/>
      <c r="F68" s="12"/>
      <c r="G68" s="12"/>
      <c r="H68" s="13"/>
      <c r="I68" s="12"/>
      <c r="J68" s="13"/>
      <c r="K68" s="13"/>
      <c r="L68" s="12"/>
      <c r="M68" s="13"/>
      <c r="N68" s="12"/>
      <c r="O68" s="13">
        <f>table134[[#This Row],[単価（円）]]*table134[[#This Row],[数量]]</f>
        <v>0</v>
      </c>
      <c r="P68" s="13">
        <f>table134[[#This Row],[事業費（円）
税抜]]*1.1</f>
        <v>0</v>
      </c>
      <c r="Q68" s="1"/>
      <c r="R68" s="1">
        <f>table134[[#This Row],[要望者
（取組主体）名]]</f>
        <v>0</v>
      </c>
      <c r="S68" s="5">
        <f>IF(COUNTIF($D$5:D68,D68)&gt;=2,"",SUMIF($D:$D,D68,$E:$E))</f>
        <v>0</v>
      </c>
      <c r="T68" s="2">
        <f>IF(COUNTIF($D$5:D68,D68)&gt;=2,"",SUMIF($D:$D,D68,$P:$P))</f>
        <v>0</v>
      </c>
      <c r="U68" s="2">
        <f>IFERROR(ROUNDDOWN(table134[[#This Row],[申請者別合計（円）]]*1.1,0),"")</f>
        <v>0</v>
      </c>
      <c r="V68" s="2">
        <f>IFERROR(ROUNDDOWN(table134[[#This Row],[申請者別合計（円）]]*0.5,-3),"")</f>
        <v>0</v>
      </c>
      <c r="W68" s="1"/>
      <c r="X68" s="4">
        <f>IFERROR(table134[[#This Row],[申請者別合計（円）]]-table134[[#This Row],[県補助]]+table134[[#This Row],[市町村費等]],"")</f>
        <v>0</v>
      </c>
      <c r="AB68" s="8"/>
    </row>
    <row r="69" spans="2:28" hidden="1" x14ac:dyDescent="0.15">
      <c r="B69" s="12">
        <v>63</v>
      </c>
      <c r="C69" s="12"/>
      <c r="D69" s="12"/>
      <c r="E69" s="13"/>
      <c r="F69" s="12"/>
      <c r="G69" s="12"/>
      <c r="H69" s="13"/>
      <c r="I69" s="12"/>
      <c r="J69" s="13"/>
      <c r="K69" s="13"/>
      <c r="L69" s="12"/>
      <c r="M69" s="13"/>
      <c r="N69" s="12"/>
      <c r="O69" s="13">
        <f>table134[[#This Row],[単価（円）]]*table134[[#This Row],[数量]]</f>
        <v>0</v>
      </c>
      <c r="P69" s="13">
        <f>table134[[#This Row],[事業費（円）
税抜]]*1.1</f>
        <v>0</v>
      </c>
      <c r="Q69" s="1"/>
      <c r="R69" s="1">
        <f>table134[[#This Row],[要望者
（取組主体）名]]</f>
        <v>0</v>
      </c>
      <c r="S69" s="5">
        <f>IF(COUNTIF($D$5:D69,D69)&gt;=2,"",SUMIF($D:$D,D69,$E:$E))</f>
        <v>0</v>
      </c>
      <c r="T69" s="2">
        <f>IF(COUNTIF($D$5:D69,D69)&gt;=2,"",SUMIF($D:$D,D69,$P:$P))</f>
        <v>0</v>
      </c>
      <c r="U69" s="2">
        <f>IFERROR(ROUNDDOWN(table134[[#This Row],[申請者別合計（円）]]*1.1,0),"")</f>
        <v>0</v>
      </c>
      <c r="V69" s="2">
        <f>IFERROR(ROUNDDOWN(table134[[#This Row],[申請者別合計（円）]]*0.5,-3),"")</f>
        <v>0</v>
      </c>
      <c r="W69" s="1"/>
      <c r="X69" s="4">
        <f>IFERROR(table134[[#This Row],[申請者別合計（円）]]-table134[[#This Row],[県補助]]+table134[[#This Row],[市町村費等]],"")</f>
        <v>0</v>
      </c>
      <c r="AB69" s="8"/>
    </row>
    <row r="70" spans="2:28" hidden="1" x14ac:dyDescent="0.15">
      <c r="B70" s="12">
        <v>64</v>
      </c>
      <c r="C70" s="12"/>
      <c r="D70" s="12"/>
      <c r="E70" s="13"/>
      <c r="F70" s="12"/>
      <c r="G70" s="12"/>
      <c r="H70" s="13"/>
      <c r="I70" s="12"/>
      <c r="J70" s="13"/>
      <c r="K70" s="13"/>
      <c r="L70" s="12"/>
      <c r="M70" s="13"/>
      <c r="N70" s="12"/>
      <c r="O70" s="13">
        <f>table134[[#This Row],[単価（円）]]*table134[[#This Row],[数量]]</f>
        <v>0</v>
      </c>
      <c r="P70" s="13">
        <f>table134[[#This Row],[事業費（円）
税抜]]*1.1</f>
        <v>0</v>
      </c>
      <c r="Q70" s="1"/>
      <c r="R70" s="1">
        <f>table134[[#This Row],[要望者
（取組主体）名]]</f>
        <v>0</v>
      </c>
      <c r="S70" s="5">
        <f>IF(COUNTIF($D$5:D70,D70)&gt;=2,"",SUMIF($D:$D,D70,$E:$E))</f>
        <v>0</v>
      </c>
      <c r="T70" s="2">
        <f>IF(COUNTIF($D$5:D70,D70)&gt;=2,"",SUMIF($D:$D,D70,$P:$P))</f>
        <v>0</v>
      </c>
      <c r="U70" s="2">
        <f>IFERROR(ROUNDDOWN(table134[[#This Row],[申請者別合計（円）]]*1.1,0),"")</f>
        <v>0</v>
      </c>
      <c r="V70" s="2">
        <f>IFERROR(ROUNDDOWN(table134[[#This Row],[申請者別合計（円）]]*0.5,-3),"")</f>
        <v>0</v>
      </c>
      <c r="W70" s="1"/>
      <c r="X70" s="4">
        <f>IFERROR(table134[[#This Row],[申請者別合計（円）]]-table134[[#This Row],[県補助]]+table134[[#This Row],[市町村費等]],"")</f>
        <v>0</v>
      </c>
      <c r="AB70" s="8"/>
    </row>
    <row r="71" spans="2:28" hidden="1" x14ac:dyDescent="0.15">
      <c r="B71" s="12">
        <v>65</v>
      </c>
      <c r="C71" s="12"/>
      <c r="D71" s="12"/>
      <c r="E71" s="13"/>
      <c r="F71" s="12"/>
      <c r="G71" s="12"/>
      <c r="H71" s="13"/>
      <c r="I71" s="12"/>
      <c r="J71" s="13"/>
      <c r="K71" s="13"/>
      <c r="L71" s="12"/>
      <c r="M71" s="13"/>
      <c r="N71" s="12"/>
      <c r="O71" s="13">
        <f>table134[[#This Row],[単価（円）]]*table134[[#This Row],[数量]]</f>
        <v>0</v>
      </c>
      <c r="P71" s="13">
        <f>table134[[#This Row],[事業費（円）
税抜]]*1.1</f>
        <v>0</v>
      </c>
      <c r="Q71" s="1"/>
      <c r="R71" s="1">
        <f>table134[[#This Row],[要望者
（取組主体）名]]</f>
        <v>0</v>
      </c>
      <c r="S71" s="5">
        <f>IF(COUNTIF($D$5:D71,D71)&gt;=2,"",SUMIF($D:$D,D71,$E:$E))</f>
        <v>0</v>
      </c>
      <c r="T71" s="2">
        <f>IF(COUNTIF($D$5:D71,D71)&gt;=2,"",SUMIF($D:$D,D71,$P:$P))</f>
        <v>0</v>
      </c>
      <c r="U71" s="2">
        <f>IFERROR(ROUNDDOWN(table134[[#This Row],[申請者別合計（円）]]*1.1,0),"")</f>
        <v>0</v>
      </c>
      <c r="V71" s="2">
        <f>IFERROR(ROUNDDOWN(table134[[#This Row],[申請者別合計（円）]]*0.5,-3),"")</f>
        <v>0</v>
      </c>
      <c r="W71" s="1"/>
      <c r="X71" s="4">
        <f>IFERROR(table134[[#This Row],[申請者別合計（円）]]-table134[[#This Row],[県補助]]+table134[[#This Row],[市町村費等]],"")</f>
        <v>0</v>
      </c>
      <c r="AB71" s="8"/>
    </row>
    <row r="72" spans="2:28" hidden="1" x14ac:dyDescent="0.15">
      <c r="B72" s="12">
        <v>66</v>
      </c>
      <c r="C72" s="12"/>
      <c r="D72" s="12"/>
      <c r="E72" s="13"/>
      <c r="F72" s="12"/>
      <c r="G72" s="12"/>
      <c r="H72" s="13"/>
      <c r="I72" s="12"/>
      <c r="J72" s="13"/>
      <c r="K72" s="13"/>
      <c r="L72" s="12"/>
      <c r="M72" s="13"/>
      <c r="N72" s="12"/>
      <c r="O72" s="13">
        <f>table134[[#This Row],[単価（円）]]*table134[[#This Row],[数量]]</f>
        <v>0</v>
      </c>
      <c r="P72" s="13">
        <f>table134[[#This Row],[事業費（円）
税抜]]*1.1</f>
        <v>0</v>
      </c>
      <c r="Q72" s="1"/>
      <c r="R72" s="1">
        <f>table134[[#This Row],[要望者
（取組主体）名]]</f>
        <v>0</v>
      </c>
      <c r="S72" s="5">
        <f>IF(COUNTIF($D$5:D72,D72)&gt;=2,"",SUMIF($D:$D,D72,$E:$E))</f>
        <v>0</v>
      </c>
      <c r="T72" s="2">
        <f>IF(COUNTIF($D$5:D72,D72)&gt;=2,"",SUMIF($D:$D,D72,$P:$P))</f>
        <v>0</v>
      </c>
      <c r="U72" s="2">
        <f>IFERROR(ROUNDDOWN(table134[[#This Row],[申請者別合計（円）]]*1.1,0),"")</f>
        <v>0</v>
      </c>
      <c r="V72" s="2">
        <f>IFERROR(ROUNDDOWN(table134[[#This Row],[申請者別合計（円）]]*0.5,-3),"")</f>
        <v>0</v>
      </c>
      <c r="W72" s="1"/>
      <c r="X72" s="4">
        <f>IFERROR(table134[[#This Row],[申請者別合計（円）]]-table134[[#This Row],[県補助]]+table134[[#This Row],[市町村費等]],"")</f>
        <v>0</v>
      </c>
      <c r="AB72" s="8"/>
    </row>
    <row r="73" spans="2:28" hidden="1" x14ac:dyDescent="0.15">
      <c r="B73" s="12">
        <v>67</v>
      </c>
      <c r="C73" s="12"/>
      <c r="D73" s="12"/>
      <c r="E73" s="13"/>
      <c r="F73" s="12"/>
      <c r="G73" s="12"/>
      <c r="H73" s="13"/>
      <c r="I73" s="12"/>
      <c r="J73" s="13"/>
      <c r="K73" s="13"/>
      <c r="L73" s="12"/>
      <c r="M73" s="13"/>
      <c r="N73" s="12"/>
      <c r="O73" s="13">
        <f>table134[[#This Row],[単価（円）]]*table134[[#This Row],[数量]]</f>
        <v>0</v>
      </c>
      <c r="P73" s="13">
        <f>table134[[#This Row],[事業費（円）
税抜]]*1.1</f>
        <v>0</v>
      </c>
      <c r="Q73" s="1"/>
      <c r="R73" s="1">
        <f>table134[[#This Row],[要望者
（取組主体）名]]</f>
        <v>0</v>
      </c>
      <c r="S73" s="5">
        <f>IF(COUNTIF($D$5:D73,D73)&gt;=2,"",SUMIF($D:$D,D73,$E:$E))</f>
        <v>0</v>
      </c>
      <c r="T73" s="2">
        <f>IF(COUNTIF($D$5:D73,D73)&gt;=2,"",SUMIF($D:$D,D73,$P:$P))</f>
        <v>0</v>
      </c>
      <c r="U73" s="2">
        <f>IFERROR(ROUNDDOWN(table134[[#This Row],[申請者別合計（円）]]*1.1,0),"")</f>
        <v>0</v>
      </c>
      <c r="V73" s="2">
        <f>IFERROR(ROUNDDOWN(table134[[#This Row],[申請者別合計（円）]]*0.5,-3),"")</f>
        <v>0</v>
      </c>
      <c r="W73" s="1"/>
      <c r="X73" s="4">
        <f>IFERROR(table134[[#This Row],[申請者別合計（円）]]-table134[[#This Row],[県補助]]+table134[[#This Row],[市町村費等]],"")</f>
        <v>0</v>
      </c>
      <c r="AB73" s="8"/>
    </row>
    <row r="74" spans="2:28" hidden="1" x14ac:dyDescent="0.15">
      <c r="B74" s="12">
        <v>68</v>
      </c>
      <c r="C74" s="12"/>
      <c r="D74" s="12"/>
      <c r="E74" s="13"/>
      <c r="F74" s="12"/>
      <c r="G74" s="12"/>
      <c r="H74" s="13"/>
      <c r="I74" s="12"/>
      <c r="J74" s="13"/>
      <c r="K74" s="13"/>
      <c r="L74" s="12"/>
      <c r="M74" s="13"/>
      <c r="N74" s="12"/>
      <c r="O74" s="13">
        <f>table134[[#This Row],[単価（円）]]*table134[[#This Row],[数量]]</f>
        <v>0</v>
      </c>
      <c r="P74" s="13">
        <f>table134[[#This Row],[事業費（円）
税抜]]*1.1</f>
        <v>0</v>
      </c>
      <c r="Q74" s="1"/>
      <c r="R74" s="1">
        <f>table134[[#This Row],[要望者
（取組主体）名]]</f>
        <v>0</v>
      </c>
      <c r="S74" s="5">
        <f>IF(COUNTIF($D$5:D74,D74)&gt;=2,"",SUMIF($D:$D,D74,$E:$E))</f>
        <v>0</v>
      </c>
      <c r="T74" s="2">
        <f>IF(COUNTIF($D$5:D74,D74)&gt;=2,"",SUMIF($D:$D,D74,$P:$P))</f>
        <v>0</v>
      </c>
      <c r="U74" s="2">
        <f>IFERROR(ROUNDDOWN(table134[[#This Row],[申請者別合計（円）]]*1.1,0),"")</f>
        <v>0</v>
      </c>
      <c r="V74" s="2">
        <f>IFERROR(ROUNDDOWN(table134[[#This Row],[申請者別合計（円）]]*0.5,-3),"")</f>
        <v>0</v>
      </c>
      <c r="W74" s="1"/>
      <c r="X74" s="4">
        <f>IFERROR(table134[[#This Row],[申請者別合計（円）]]-table134[[#This Row],[県補助]]+table134[[#This Row],[市町村費等]],"")</f>
        <v>0</v>
      </c>
      <c r="AB74" s="8"/>
    </row>
    <row r="75" spans="2:28" hidden="1" x14ac:dyDescent="0.15">
      <c r="B75" s="12">
        <v>69</v>
      </c>
      <c r="C75" s="12"/>
      <c r="D75" s="12"/>
      <c r="E75" s="13"/>
      <c r="F75" s="12"/>
      <c r="G75" s="12"/>
      <c r="H75" s="13"/>
      <c r="I75" s="12"/>
      <c r="J75" s="13"/>
      <c r="K75" s="13"/>
      <c r="L75" s="12"/>
      <c r="M75" s="13"/>
      <c r="N75" s="12"/>
      <c r="O75" s="13">
        <f>table134[[#This Row],[単価（円）]]*table134[[#This Row],[数量]]</f>
        <v>0</v>
      </c>
      <c r="P75" s="13">
        <f>table134[[#This Row],[事業費（円）
税抜]]*1.1</f>
        <v>0</v>
      </c>
      <c r="Q75" s="1"/>
      <c r="R75" s="1">
        <f>table134[[#This Row],[要望者
（取組主体）名]]</f>
        <v>0</v>
      </c>
      <c r="S75" s="5">
        <f>IF(COUNTIF($D$5:D75,D75)&gt;=2,"",SUMIF($D:$D,D75,$E:$E))</f>
        <v>0</v>
      </c>
      <c r="T75" s="2">
        <f>IF(COUNTIF($D$5:D75,D75)&gt;=2,"",SUMIF($D:$D,D75,$P:$P))</f>
        <v>0</v>
      </c>
      <c r="U75" s="2">
        <f>IFERROR(ROUNDDOWN(table134[[#This Row],[申請者別合計（円）]]*1.1,0),"")</f>
        <v>0</v>
      </c>
      <c r="V75" s="2">
        <f>IFERROR(ROUNDDOWN(table134[[#This Row],[申請者別合計（円）]]*0.5,-3),"")</f>
        <v>0</v>
      </c>
      <c r="W75" s="1"/>
      <c r="X75" s="4">
        <f>IFERROR(table134[[#This Row],[申請者別合計（円）]]-table134[[#This Row],[県補助]]+table134[[#This Row],[市町村費等]],"")</f>
        <v>0</v>
      </c>
      <c r="AB75" s="8"/>
    </row>
    <row r="76" spans="2:28" hidden="1" x14ac:dyDescent="0.15">
      <c r="B76" s="12">
        <v>70</v>
      </c>
      <c r="C76" s="12"/>
      <c r="D76" s="12"/>
      <c r="E76" s="13"/>
      <c r="F76" s="12"/>
      <c r="G76" s="12"/>
      <c r="H76" s="13"/>
      <c r="I76" s="12"/>
      <c r="J76" s="13"/>
      <c r="K76" s="13"/>
      <c r="L76" s="12"/>
      <c r="M76" s="13"/>
      <c r="N76" s="12"/>
      <c r="O76" s="13">
        <f>table134[[#This Row],[単価（円）]]*table134[[#This Row],[数量]]</f>
        <v>0</v>
      </c>
      <c r="P76" s="13">
        <f>table134[[#This Row],[事業費（円）
税抜]]*1.1</f>
        <v>0</v>
      </c>
      <c r="Q76" s="1"/>
      <c r="R76" s="1">
        <f>table134[[#This Row],[要望者
（取組主体）名]]</f>
        <v>0</v>
      </c>
      <c r="S76" s="5">
        <f>IF(COUNTIF($D$5:D76,D76)&gt;=2,"",SUMIF($D:$D,D76,$E:$E))</f>
        <v>0</v>
      </c>
      <c r="T76" s="2">
        <f>IF(COUNTIF($D$5:D76,D76)&gt;=2,"",SUMIF($D:$D,D76,$P:$P))</f>
        <v>0</v>
      </c>
      <c r="U76" s="2">
        <f>IFERROR(ROUNDDOWN(table134[[#This Row],[申請者別合計（円）]]*1.1,0),"")</f>
        <v>0</v>
      </c>
      <c r="V76" s="2">
        <f>IFERROR(ROUNDDOWN(table134[[#This Row],[申請者別合計（円）]]*0.5,-3),"")</f>
        <v>0</v>
      </c>
      <c r="W76" s="1"/>
      <c r="X76" s="4">
        <f>IFERROR(table134[[#This Row],[申請者別合計（円）]]-table134[[#This Row],[県補助]]+table134[[#This Row],[市町村費等]],"")</f>
        <v>0</v>
      </c>
      <c r="AB76" s="8"/>
    </row>
    <row r="77" spans="2:28" hidden="1" x14ac:dyDescent="0.15">
      <c r="B77" s="12">
        <v>71</v>
      </c>
      <c r="C77" s="12"/>
      <c r="D77" s="12"/>
      <c r="E77" s="13"/>
      <c r="F77" s="12"/>
      <c r="G77" s="12"/>
      <c r="H77" s="13"/>
      <c r="I77" s="12"/>
      <c r="J77" s="13"/>
      <c r="K77" s="13"/>
      <c r="L77" s="12"/>
      <c r="M77" s="13"/>
      <c r="N77" s="12"/>
      <c r="O77" s="13">
        <f>table134[[#This Row],[単価（円）]]*table134[[#This Row],[数量]]</f>
        <v>0</v>
      </c>
      <c r="P77" s="13">
        <f>table134[[#This Row],[事業費（円）
税抜]]*1.1</f>
        <v>0</v>
      </c>
      <c r="Q77" s="1"/>
      <c r="R77" s="1">
        <f>table134[[#This Row],[要望者
（取組主体）名]]</f>
        <v>0</v>
      </c>
      <c r="S77" s="5">
        <f>IF(COUNTIF($D$5:D77,D77)&gt;=2,"",SUMIF($D:$D,D77,$E:$E))</f>
        <v>0</v>
      </c>
      <c r="T77" s="2">
        <f>IF(COUNTIF($D$5:D77,D77)&gt;=2,"",SUMIF($D:$D,D77,$P:$P))</f>
        <v>0</v>
      </c>
      <c r="U77" s="2">
        <f>IFERROR(ROUNDDOWN(table134[[#This Row],[申請者別合計（円）]]*1.1,0),"")</f>
        <v>0</v>
      </c>
      <c r="V77" s="2">
        <f>IFERROR(ROUNDDOWN(table134[[#This Row],[申請者別合計（円）]]*0.5,-3),"")</f>
        <v>0</v>
      </c>
      <c r="W77" s="1"/>
      <c r="X77" s="4">
        <f>IFERROR(table134[[#This Row],[申請者別合計（円）]]-table134[[#This Row],[県補助]]+table134[[#This Row],[市町村費等]],"")</f>
        <v>0</v>
      </c>
      <c r="AB77" s="8"/>
    </row>
    <row r="78" spans="2:28" hidden="1" x14ac:dyDescent="0.15">
      <c r="B78" s="12">
        <v>72</v>
      </c>
      <c r="C78" s="12"/>
      <c r="D78" s="12"/>
      <c r="E78" s="13"/>
      <c r="F78" s="12"/>
      <c r="G78" s="12"/>
      <c r="H78" s="13"/>
      <c r="I78" s="12"/>
      <c r="J78" s="13"/>
      <c r="K78" s="13"/>
      <c r="L78" s="12"/>
      <c r="M78" s="13"/>
      <c r="N78" s="12"/>
      <c r="O78" s="13">
        <f>table134[[#This Row],[単価（円）]]*table134[[#This Row],[数量]]</f>
        <v>0</v>
      </c>
      <c r="P78" s="13">
        <f>table134[[#This Row],[事業費（円）
税抜]]*1.1</f>
        <v>0</v>
      </c>
      <c r="Q78" s="1"/>
      <c r="R78" s="1">
        <f>table134[[#This Row],[要望者
（取組主体）名]]</f>
        <v>0</v>
      </c>
      <c r="S78" s="5">
        <f>IF(COUNTIF($D$5:D78,D78)&gt;=2,"",SUMIF($D:$D,D78,$E:$E))</f>
        <v>0</v>
      </c>
      <c r="T78" s="2">
        <f>IF(COUNTIF($D$5:D78,D78)&gt;=2,"",SUMIF($D:$D,D78,$P:$P))</f>
        <v>0</v>
      </c>
      <c r="U78" s="2">
        <f>IFERROR(ROUNDDOWN(table134[[#This Row],[申請者別合計（円）]]*1.1,0),"")</f>
        <v>0</v>
      </c>
      <c r="V78" s="2">
        <f>IFERROR(ROUNDDOWN(table134[[#This Row],[申請者別合計（円）]]*0.5,-3),"")</f>
        <v>0</v>
      </c>
      <c r="W78" s="1"/>
      <c r="X78" s="4">
        <f>IFERROR(table134[[#This Row],[申請者別合計（円）]]-table134[[#This Row],[県補助]]+table134[[#This Row],[市町村費等]],"")</f>
        <v>0</v>
      </c>
      <c r="AB78" s="8"/>
    </row>
    <row r="79" spans="2:28" hidden="1" x14ac:dyDescent="0.15">
      <c r="B79" s="12">
        <v>73</v>
      </c>
      <c r="C79" s="12"/>
      <c r="D79" s="12"/>
      <c r="E79" s="13"/>
      <c r="F79" s="12"/>
      <c r="G79" s="12"/>
      <c r="H79" s="13"/>
      <c r="I79" s="12"/>
      <c r="J79" s="13"/>
      <c r="K79" s="13"/>
      <c r="L79" s="12"/>
      <c r="M79" s="13"/>
      <c r="N79" s="12"/>
      <c r="O79" s="13">
        <f>table134[[#This Row],[単価（円）]]*table134[[#This Row],[数量]]</f>
        <v>0</v>
      </c>
      <c r="P79" s="13">
        <f>table134[[#This Row],[事業費（円）
税抜]]*1.1</f>
        <v>0</v>
      </c>
      <c r="Q79" s="1"/>
      <c r="R79" s="1">
        <f>table134[[#This Row],[要望者
（取組主体）名]]</f>
        <v>0</v>
      </c>
      <c r="S79" s="5">
        <f>IF(COUNTIF($D$5:D79,D79)&gt;=2,"",SUMIF($D:$D,D79,$E:$E))</f>
        <v>0</v>
      </c>
      <c r="T79" s="2">
        <f>IF(COUNTIF($D$5:D79,D79)&gt;=2,"",SUMIF($D:$D,D79,$P:$P))</f>
        <v>0</v>
      </c>
      <c r="U79" s="2">
        <f>IFERROR(ROUNDDOWN(table134[[#This Row],[申請者別合計（円）]]*1.1,0),"")</f>
        <v>0</v>
      </c>
      <c r="V79" s="2">
        <f>IFERROR(ROUNDDOWN(table134[[#This Row],[申請者別合計（円）]]*0.5,-3),"")</f>
        <v>0</v>
      </c>
      <c r="W79" s="1"/>
      <c r="X79" s="4">
        <f>IFERROR(table134[[#This Row],[申請者別合計（円）]]-table134[[#This Row],[県補助]]+table134[[#This Row],[市町村費等]],"")</f>
        <v>0</v>
      </c>
      <c r="AB79" s="8"/>
    </row>
    <row r="80" spans="2:28" hidden="1" x14ac:dyDescent="0.15">
      <c r="B80" s="12">
        <v>74</v>
      </c>
      <c r="C80" s="12"/>
      <c r="D80" s="12"/>
      <c r="E80" s="13"/>
      <c r="F80" s="12"/>
      <c r="G80" s="12"/>
      <c r="H80" s="13"/>
      <c r="I80" s="12"/>
      <c r="J80" s="13"/>
      <c r="K80" s="13"/>
      <c r="L80" s="12"/>
      <c r="M80" s="13"/>
      <c r="N80" s="12"/>
      <c r="O80" s="13">
        <f>table134[[#This Row],[単価（円）]]*table134[[#This Row],[数量]]</f>
        <v>0</v>
      </c>
      <c r="P80" s="13">
        <f>table134[[#This Row],[事業費（円）
税抜]]*1.1</f>
        <v>0</v>
      </c>
      <c r="Q80" s="1"/>
      <c r="R80" s="1">
        <f>table134[[#This Row],[要望者
（取組主体）名]]</f>
        <v>0</v>
      </c>
      <c r="S80" s="5">
        <f>IF(COUNTIF($D$5:D80,D80)&gt;=2,"",SUMIF($D:$D,D80,$E:$E))</f>
        <v>0</v>
      </c>
      <c r="T80" s="2">
        <f>IF(COUNTIF($D$5:D80,D80)&gt;=2,"",SUMIF($D:$D,D80,$P:$P))</f>
        <v>0</v>
      </c>
      <c r="U80" s="2">
        <f>IFERROR(ROUNDDOWN(table134[[#This Row],[申請者別合計（円）]]*1.1,0),"")</f>
        <v>0</v>
      </c>
      <c r="V80" s="2">
        <f>IFERROR(ROUNDDOWN(table134[[#This Row],[申請者別合計（円）]]*0.5,-3),"")</f>
        <v>0</v>
      </c>
      <c r="W80" s="1"/>
      <c r="X80" s="4">
        <f>IFERROR(table134[[#This Row],[申請者別合計（円）]]-table134[[#This Row],[県補助]]+table134[[#This Row],[市町村費等]],"")</f>
        <v>0</v>
      </c>
      <c r="AB80" s="8"/>
    </row>
    <row r="81" spans="2:28" hidden="1" x14ac:dyDescent="0.15">
      <c r="B81" s="12">
        <v>75</v>
      </c>
      <c r="C81" s="12"/>
      <c r="D81" s="12"/>
      <c r="E81" s="13"/>
      <c r="F81" s="12"/>
      <c r="G81" s="12"/>
      <c r="H81" s="13"/>
      <c r="I81" s="12"/>
      <c r="J81" s="13"/>
      <c r="K81" s="13"/>
      <c r="L81" s="12"/>
      <c r="M81" s="13"/>
      <c r="N81" s="12"/>
      <c r="O81" s="13">
        <f>table134[[#This Row],[単価（円）]]*table134[[#This Row],[数量]]</f>
        <v>0</v>
      </c>
      <c r="P81" s="13">
        <f>table134[[#This Row],[事業費（円）
税抜]]*1.1</f>
        <v>0</v>
      </c>
      <c r="Q81" s="1"/>
      <c r="R81" s="1">
        <f>table134[[#This Row],[要望者
（取組主体）名]]</f>
        <v>0</v>
      </c>
      <c r="S81" s="5">
        <f>IF(COUNTIF($D$5:D81,D81)&gt;=2,"",SUMIF($D:$D,D81,$E:$E))</f>
        <v>0</v>
      </c>
      <c r="T81" s="2">
        <f>IF(COUNTIF($D$5:D81,D81)&gt;=2,"",SUMIF($D:$D,D81,$P:$P))</f>
        <v>0</v>
      </c>
      <c r="U81" s="2">
        <f>IFERROR(ROUNDDOWN(table134[[#This Row],[申請者別合計（円）]]*1.1,0),"")</f>
        <v>0</v>
      </c>
      <c r="V81" s="2">
        <f>IFERROR(ROUNDDOWN(table134[[#This Row],[申請者別合計（円）]]*0.5,-3),"")</f>
        <v>0</v>
      </c>
      <c r="W81" s="1"/>
      <c r="X81" s="4">
        <f>IFERROR(table134[[#This Row],[申請者別合計（円）]]-table134[[#This Row],[県補助]]+table134[[#This Row],[市町村費等]],"")</f>
        <v>0</v>
      </c>
      <c r="AB81" s="8"/>
    </row>
    <row r="82" spans="2:28" hidden="1" x14ac:dyDescent="0.15">
      <c r="B82" s="12">
        <v>76</v>
      </c>
      <c r="C82" s="12"/>
      <c r="D82" s="12"/>
      <c r="E82" s="13"/>
      <c r="F82" s="12"/>
      <c r="G82" s="12"/>
      <c r="H82" s="13"/>
      <c r="I82" s="12"/>
      <c r="J82" s="13"/>
      <c r="K82" s="13"/>
      <c r="L82" s="12"/>
      <c r="M82" s="13"/>
      <c r="N82" s="12"/>
      <c r="O82" s="13">
        <f>table134[[#This Row],[単価（円）]]*table134[[#This Row],[数量]]</f>
        <v>0</v>
      </c>
      <c r="P82" s="13">
        <f>table134[[#This Row],[事業費（円）
税抜]]*1.1</f>
        <v>0</v>
      </c>
      <c r="Q82" s="1"/>
      <c r="R82" s="1">
        <f>table134[[#This Row],[要望者
（取組主体）名]]</f>
        <v>0</v>
      </c>
      <c r="S82" s="5">
        <f>IF(COUNTIF($D$5:D82,D82)&gt;=2,"",SUMIF($D:$D,D82,$E:$E))</f>
        <v>0</v>
      </c>
      <c r="T82" s="2">
        <f>IF(COUNTIF($D$5:D82,D82)&gt;=2,"",SUMIF($D:$D,D82,$P:$P))</f>
        <v>0</v>
      </c>
      <c r="U82" s="2">
        <f>IFERROR(ROUNDDOWN(table134[[#This Row],[申請者別合計（円）]]*1.1,0),"")</f>
        <v>0</v>
      </c>
      <c r="V82" s="2">
        <f>IFERROR(ROUNDDOWN(table134[[#This Row],[申請者別合計（円）]]*0.5,-3),"")</f>
        <v>0</v>
      </c>
      <c r="W82" s="1"/>
      <c r="X82" s="4">
        <f>IFERROR(table134[[#This Row],[申請者別合計（円）]]-table134[[#This Row],[県補助]]+table134[[#This Row],[市町村費等]],"")</f>
        <v>0</v>
      </c>
      <c r="AB82" s="8"/>
    </row>
    <row r="83" spans="2:28" hidden="1" x14ac:dyDescent="0.15">
      <c r="B83" s="12">
        <v>77</v>
      </c>
      <c r="C83" s="12"/>
      <c r="D83" s="12"/>
      <c r="E83" s="13"/>
      <c r="F83" s="12"/>
      <c r="G83" s="12"/>
      <c r="H83" s="13"/>
      <c r="I83" s="12"/>
      <c r="J83" s="13"/>
      <c r="K83" s="13"/>
      <c r="L83" s="12"/>
      <c r="M83" s="13"/>
      <c r="N83" s="12"/>
      <c r="O83" s="13">
        <f>table134[[#This Row],[単価（円）]]*table134[[#This Row],[数量]]</f>
        <v>0</v>
      </c>
      <c r="P83" s="13">
        <f>table134[[#This Row],[事業費（円）
税抜]]*1.1</f>
        <v>0</v>
      </c>
      <c r="Q83" s="1"/>
      <c r="R83" s="1">
        <f>table134[[#This Row],[要望者
（取組主体）名]]</f>
        <v>0</v>
      </c>
      <c r="S83" s="5">
        <f>IF(COUNTIF($D$5:D83,D83)&gt;=2,"",SUMIF($D:$D,D83,$E:$E))</f>
        <v>0</v>
      </c>
      <c r="T83" s="2">
        <f>IF(COUNTIF($D$5:D83,D83)&gt;=2,"",SUMIF($D:$D,D83,$P:$P))</f>
        <v>0</v>
      </c>
      <c r="U83" s="2">
        <f>IFERROR(ROUNDDOWN(table134[[#This Row],[申請者別合計（円）]]*1.1,0),"")</f>
        <v>0</v>
      </c>
      <c r="V83" s="2">
        <f>IFERROR(ROUNDDOWN(table134[[#This Row],[申請者別合計（円）]]*0.5,-3),"")</f>
        <v>0</v>
      </c>
      <c r="W83" s="1"/>
      <c r="X83" s="4">
        <f>IFERROR(table134[[#This Row],[申請者別合計（円）]]-table134[[#This Row],[県補助]]+table134[[#This Row],[市町村費等]],"")</f>
        <v>0</v>
      </c>
      <c r="AB83" s="8"/>
    </row>
    <row r="84" spans="2:28" hidden="1" x14ac:dyDescent="0.15">
      <c r="B84" s="12">
        <v>78</v>
      </c>
      <c r="C84" s="12"/>
      <c r="D84" s="12"/>
      <c r="E84" s="13"/>
      <c r="F84" s="12"/>
      <c r="G84" s="12"/>
      <c r="H84" s="13"/>
      <c r="I84" s="12"/>
      <c r="J84" s="13"/>
      <c r="K84" s="13"/>
      <c r="L84" s="12"/>
      <c r="M84" s="13"/>
      <c r="N84" s="12"/>
      <c r="O84" s="13">
        <f>table134[[#This Row],[単価（円）]]*table134[[#This Row],[数量]]</f>
        <v>0</v>
      </c>
      <c r="P84" s="13">
        <f>table134[[#This Row],[事業費（円）
税抜]]*1.1</f>
        <v>0</v>
      </c>
      <c r="Q84" s="1"/>
      <c r="R84" s="1">
        <f>table134[[#This Row],[要望者
（取組主体）名]]</f>
        <v>0</v>
      </c>
      <c r="S84" s="5">
        <f>IF(COUNTIF($D$5:D84,D84)&gt;=2,"",SUMIF($D:$D,D84,$E:$E))</f>
        <v>0</v>
      </c>
      <c r="T84" s="2">
        <f>IF(COUNTIF($D$5:D84,D84)&gt;=2,"",SUMIF($D:$D,D84,$P:$P))</f>
        <v>0</v>
      </c>
      <c r="U84" s="2">
        <f>IFERROR(ROUNDDOWN(table134[[#This Row],[申請者別合計（円）]]*1.1,0),"")</f>
        <v>0</v>
      </c>
      <c r="V84" s="2">
        <f>IFERROR(ROUNDDOWN(table134[[#This Row],[申請者別合計（円）]]*0.5,-3),"")</f>
        <v>0</v>
      </c>
      <c r="W84" s="1"/>
      <c r="X84" s="4">
        <f>IFERROR(table134[[#This Row],[申請者別合計（円）]]-table134[[#This Row],[県補助]]+table134[[#This Row],[市町村費等]],"")</f>
        <v>0</v>
      </c>
      <c r="AB84" s="8"/>
    </row>
    <row r="85" spans="2:28" hidden="1" x14ac:dyDescent="0.15">
      <c r="B85" s="12">
        <v>79</v>
      </c>
      <c r="C85" s="12"/>
      <c r="D85" s="12"/>
      <c r="E85" s="13"/>
      <c r="F85" s="12"/>
      <c r="G85" s="12"/>
      <c r="H85" s="13"/>
      <c r="I85" s="12"/>
      <c r="J85" s="13"/>
      <c r="K85" s="13"/>
      <c r="L85" s="12"/>
      <c r="M85" s="13"/>
      <c r="N85" s="12"/>
      <c r="O85" s="13">
        <f>table134[[#This Row],[単価（円）]]*table134[[#This Row],[数量]]</f>
        <v>0</v>
      </c>
      <c r="P85" s="13">
        <f>table134[[#This Row],[事業費（円）
税抜]]*1.1</f>
        <v>0</v>
      </c>
      <c r="Q85" s="1"/>
      <c r="R85" s="1">
        <f>table134[[#This Row],[要望者
（取組主体）名]]</f>
        <v>0</v>
      </c>
      <c r="S85" s="5">
        <f>IF(COUNTIF($D$5:D85,D85)&gt;=2,"",SUMIF($D:$D,D85,$E:$E))</f>
        <v>0</v>
      </c>
      <c r="T85" s="2">
        <f>IF(COUNTIF($D$5:D85,D85)&gt;=2,"",SUMIF($D:$D,D85,$P:$P))</f>
        <v>0</v>
      </c>
      <c r="U85" s="2">
        <f>IFERROR(ROUNDDOWN(table134[[#This Row],[申請者別合計（円）]]*1.1,0),"")</f>
        <v>0</v>
      </c>
      <c r="V85" s="2">
        <f>IFERROR(ROUNDDOWN(table134[[#This Row],[申請者別合計（円）]]*0.5,-3),"")</f>
        <v>0</v>
      </c>
      <c r="W85" s="1"/>
      <c r="X85" s="4">
        <f>IFERROR(table134[[#This Row],[申請者別合計（円）]]-table134[[#This Row],[県補助]]+table134[[#This Row],[市町村費等]],"")</f>
        <v>0</v>
      </c>
      <c r="AB85" s="8"/>
    </row>
    <row r="86" spans="2:28" hidden="1" x14ac:dyDescent="0.15">
      <c r="B86" s="12">
        <v>80</v>
      </c>
      <c r="C86" s="12"/>
      <c r="D86" s="12"/>
      <c r="E86" s="13"/>
      <c r="F86" s="12"/>
      <c r="G86" s="12"/>
      <c r="H86" s="13"/>
      <c r="I86" s="12"/>
      <c r="J86" s="13"/>
      <c r="K86" s="13"/>
      <c r="L86" s="12"/>
      <c r="M86" s="13"/>
      <c r="N86" s="12"/>
      <c r="O86" s="13">
        <f>table134[[#This Row],[単価（円）]]*table134[[#This Row],[数量]]</f>
        <v>0</v>
      </c>
      <c r="P86" s="13">
        <f>table134[[#This Row],[事業費（円）
税抜]]*1.1</f>
        <v>0</v>
      </c>
      <c r="Q86" s="1"/>
      <c r="R86" s="1">
        <f>table134[[#This Row],[要望者
（取組主体）名]]</f>
        <v>0</v>
      </c>
      <c r="S86" s="5">
        <f>IF(COUNTIF($D$5:D86,D86)&gt;=2,"",SUMIF($D:$D,D86,$E:$E))</f>
        <v>0</v>
      </c>
      <c r="T86" s="2">
        <f>IF(COUNTIF($D$5:D86,D86)&gt;=2,"",SUMIF($D:$D,D86,$P:$P))</f>
        <v>0</v>
      </c>
      <c r="U86" s="2">
        <f>IFERROR(ROUNDDOWN(table134[[#This Row],[申請者別合計（円）]]*1.1,0),"")</f>
        <v>0</v>
      </c>
      <c r="V86" s="2">
        <f>IFERROR(ROUNDDOWN(table134[[#This Row],[申請者別合計（円）]]*0.5,-3),"")</f>
        <v>0</v>
      </c>
      <c r="W86" s="1"/>
      <c r="X86" s="4">
        <f>IFERROR(table134[[#This Row],[申請者別合計（円）]]-table134[[#This Row],[県補助]]+table134[[#This Row],[市町村費等]],"")</f>
        <v>0</v>
      </c>
      <c r="AB86" s="8"/>
    </row>
    <row r="87" spans="2:28" hidden="1" x14ac:dyDescent="0.15">
      <c r="B87" s="12">
        <v>81</v>
      </c>
      <c r="C87" s="12"/>
      <c r="D87" s="12"/>
      <c r="E87" s="13"/>
      <c r="F87" s="12"/>
      <c r="G87" s="12"/>
      <c r="H87" s="13"/>
      <c r="I87" s="12"/>
      <c r="J87" s="13"/>
      <c r="K87" s="13"/>
      <c r="L87" s="12"/>
      <c r="M87" s="13"/>
      <c r="N87" s="12"/>
      <c r="O87" s="13">
        <f>table134[[#This Row],[単価（円）]]*table134[[#This Row],[数量]]</f>
        <v>0</v>
      </c>
      <c r="P87" s="13">
        <f>table134[[#This Row],[事業費（円）
税抜]]*1.1</f>
        <v>0</v>
      </c>
      <c r="Q87" s="1"/>
      <c r="R87" s="1">
        <f>table134[[#This Row],[要望者
（取組主体）名]]</f>
        <v>0</v>
      </c>
      <c r="S87" s="5">
        <f>IF(COUNTIF($D$5:D87,D87)&gt;=2,"",SUMIF($D:$D,D87,$E:$E))</f>
        <v>0</v>
      </c>
      <c r="T87" s="2">
        <f>IF(COUNTIF($D$5:D87,D87)&gt;=2,"",SUMIF($D:$D,D87,$P:$P))</f>
        <v>0</v>
      </c>
      <c r="U87" s="2">
        <f>IFERROR(ROUNDDOWN(table134[[#This Row],[申請者別合計（円）]]*1.1,0),"")</f>
        <v>0</v>
      </c>
      <c r="V87" s="2">
        <f>IFERROR(ROUNDDOWN(table134[[#This Row],[申請者別合計（円）]]*0.5,-3),"")</f>
        <v>0</v>
      </c>
      <c r="W87" s="1"/>
      <c r="X87" s="4">
        <f>IFERROR(table134[[#This Row],[申請者別合計（円）]]-table134[[#This Row],[県補助]]+table134[[#This Row],[市町村費等]],"")</f>
        <v>0</v>
      </c>
      <c r="AB87" s="8"/>
    </row>
    <row r="88" spans="2:28" hidden="1" x14ac:dyDescent="0.15">
      <c r="B88" s="12">
        <v>82</v>
      </c>
      <c r="C88" s="12"/>
      <c r="D88" s="12"/>
      <c r="E88" s="13"/>
      <c r="F88" s="12"/>
      <c r="G88" s="12"/>
      <c r="H88" s="13"/>
      <c r="I88" s="12"/>
      <c r="J88" s="13"/>
      <c r="K88" s="13"/>
      <c r="L88" s="12"/>
      <c r="M88" s="13"/>
      <c r="N88" s="12"/>
      <c r="O88" s="13">
        <f>table134[[#This Row],[単価（円）]]*table134[[#This Row],[数量]]</f>
        <v>0</v>
      </c>
      <c r="P88" s="13">
        <f>table134[[#This Row],[事業費（円）
税抜]]*1.1</f>
        <v>0</v>
      </c>
      <c r="Q88" s="1"/>
      <c r="R88" s="1">
        <f>table134[[#This Row],[要望者
（取組主体）名]]</f>
        <v>0</v>
      </c>
      <c r="S88" s="5">
        <f>IF(COUNTIF($D$5:D88,D88)&gt;=2,"",SUMIF($D:$D,D88,$E:$E))</f>
        <v>0</v>
      </c>
      <c r="T88" s="2">
        <f>IF(COUNTIF($D$5:D88,D88)&gt;=2,"",SUMIF($D:$D,D88,$P:$P))</f>
        <v>0</v>
      </c>
      <c r="U88" s="2">
        <f>IFERROR(ROUNDDOWN(table134[[#This Row],[申請者別合計（円）]]*1.1,0),"")</f>
        <v>0</v>
      </c>
      <c r="V88" s="2">
        <f>IFERROR(ROUNDDOWN(table134[[#This Row],[申請者別合計（円）]]*0.5,-3),"")</f>
        <v>0</v>
      </c>
      <c r="W88" s="1"/>
      <c r="X88" s="4">
        <f>IFERROR(table134[[#This Row],[申請者別合計（円）]]-table134[[#This Row],[県補助]]+table134[[#This Row],[市町村費等]],"")</f>
        <v>0</v>
      </c>
      <c r="AB88" s="8"/>
    </row>
    <row r="89" spans="2:28" hidden="1" x14ac:dyDescent="0.15">
      <c r="B89" s="12">
        <v>83</v>
      </c>
      <c r="C89" s="12"/>
      <c r="D89" s="12"/>
      <c r="E89" s="13"/>
      <c r="F89" s="12"/>
      <c r="G89" s="12"/>
      <c r="H89" s="13"/>
      <c r="I89" s="12"/>
      <c r="J89" s="13"/>
      <c r="K89" s="13"/>
      <c r="L89" s="12"/>
      <c r="M89" s="13"/>
      <c r="N89" s="12"/>
      <c r="O89" s="13">
        <f>table134[[#This Row],[単価（円）]]*table134[[#This Row],[数量]]</f>
        <v>0</v>
      </c>
      <c r="P89" s="13">
        <f>table134[[#This Row],[事業費（円）
税抜]]*1.1</f>
        <v>0</v>
      </c>
      <c r="Q89" s="1"/>
      <c r="R89" s="1">
        <f>table134[[#This Row],[要望者
（取組主体）名]]</f>
        <v>0</v>
      </c>
      <c r="S89" s="5">
        <f>IF(COUNTIF($D$5:D89,D89)&gt;=2,"",SUMIF($D:$D,D89,$E:$E))</f>
        <v>0</v>
      </c>
      <c r="T89" s="2">
        <f>IF(COUNTIF($D$5:D89,D89)&gt;=2,"",SUMIF($D:$D,D89,$P:$P))</f>
        <v>0</v>
      </c>
      <c r="U89" s="2">
        <f>IFERROR(ROUNDDOWN(table134[[#This Row],[申請者別合計（円）]]*1.1,0),"")</f>
        <v>0</v>
      </c>
      <c r="V89" s="2">
        <f>IFERROR(ROUNDDOWN(table134[[#This Row],[申請者別合計（円）]]*0.5,-3),"")</f>
        <v>0</v>
      </c>
      <c r="W89" s="1"/>
      <c r="X89" s="4">
        <f>IFERROR(table134[[#This Row],[申請者別合計（円）]]-table134[[#This Row],[県補助]]+table134[[#This Row],[市町村費等]],"")</f>
        <v>0</v>
      </c>
      <c r="AB89" s="8"/>
    </row>
    <row r="90" spans="2:28" hidden="1" x14ac:dyDescent="0.15">
      <c r="B90" s="12">
        <v>84</v>
      </c>
      <c r="C90" s="12"/>
      <c r="D90" s="12"/>
      <c r="E90" s="13"/>
      <c r="F90" s="12"/>
      <c r="G90" s="12"/>
      <c r="H90" s="13"/>
      <c r="I90" s="12"/>
      <c r="J90" s="13"/>
      <c r="K90" s="13"/>
      <c r="L90" s="12"/>
      <c r="M90" s="13"/>
      <c r="N90" s="12"/>
      <c r="O90" s="13">
        <f>table134[[#This Row],[単価（円）]]*table134[[#This Row],[数量]]</f>
        <v>0</v>
      </c>
      <c r="P90" s="13">
        <f>table134[[#This Row],[事業費（円）
税抜]]*1.1</f>
        <v>0</v>
      </c>
      <c r="Q90" s="1"/>
      <c r="R90" s="1">
        <f>table134[[#This Row],[要望者
（取組主体）名]]</f>
        <v>0</v>
      </c>
      <c r="S90" s="5">
        <f>IF(COUNTIF($D$5:D90,D90)&gt;=2,"",SUMIF($D:$D,D90,$E:$E))</f>
        <v>0</v>
      </c>
      <c r="T90" s="2">
        <f>IF(COUNTIF($D$5:D90,D90)&gt;=2,"",SUMIF($D:$D,D90,$P:$P))</f>
        <v>0</v>
      </c>
      <c r="U90" s="2">
        <f>IFERROR(ROUNDDOWN(table134[[#This Row],[申請者別合計（円）]]*1.1,0),"")</f>
        <v>0</v>
      </c>
      <c r="V90" s="2">
        <f>IFERROR(ROUNDDOWN(table134[[#This Row],[申請者別合計（円）]]*0.5,-3),"")</f>
        <v>0</v>
      </c>
      <c r="W90" s="1"/>
      <c r="X90" s="4">
        <f>IFERROR(table134[[#This Row],[申請者別合計（円）]]-table134[[#This Row],[県補助]]+table134[[#This Row],[市町村費等]],"")</f>
        <v>0</v>
      </c>
      <c r="AB90" s="8"/>
    </row>
    <row r="91" spans="2:28" hidden="1" x14ac:dyDescent="0.15">
      <c r="B91" s="12">
        <v>85</v>
      </c>
      <c r="C91" s="12"/>
      <c r="D91" s="12"/>
      <c r="E91" s="13"/>
      <c r="F91" s="12"/>
      <c r="G91" s="12"/>
      <c r="H91" s="13"/>
      <c r="I91" s="12"/>
      <c r="J91" s="13"/>
      <c r="K91" s="13"/>
      <c r="L91" s="12"/>
      <c r="M91" s="13"/>
      <c r="N91" s="12"/>
      <c r="O91" s="13">
        <f>table134[[#This Row],[単価（円）]]*table134[[#This Row],[数量]]</f>
        <v>0</v>
      </c>
      <c r="P91" s="13">
        <f>table134[[#This Row],[事業費（円）
税抜]]*1.1</f>
        <v>0</v>
      </c>
      <c r="Q91" s="1"/>
      <c r="R91" s="1">
        <f>table134[[#This Row],[要望者
（取組主体）名]]</f>
        <v>0</v>
      </c>
      <c r="S91" s="5">
        <f>IF(COUNTIF($D$5:D91,D91)&gt;=2,"",SUMIF($D:$D,D91,$E:$E))</f>
        <v>0</v>
      </c>
      <c r="T91" s="2">
        <f>IF(COUNTIF($D$5:D91,D91)&gt;=2,"",SUMIF($D:$D,D91,$P:$P))</f>
        <v>0</v>
      </c>
      <c r="U91" s="2">
        <f>IFERROR(ROUNDDOWN(table134[[#This Row],[申請者別合計（円）]]*1.1,0),"")</f>
        <v>0</v>
      </c>
      <c r="V91" s="2">
        <f>IFERROR(ROUNDDOWN(table134[[#This Row],[申請者別合計（円）]]*0.5,-3),"")</f>
        <v>0</v>
      </c>
      <c r="W91" s="1"/>
      <c r="X91" s="4">
        <f>IFERROR(table134[[#This Row],[申請者別合計（円）]]-table134[[#This Row],[県補助]]+table134[[#This Row],[市町村費等]],"")</f>
        <v>0</v>
      </c>
      <c r="AB91" s="8"/>
    </row>
    <row r="92" spans="2:28" hidden="1" x14ac:dyDescent="0.15">
      <c r="B92" s="12">
        <v>86</v>
      </c>
      <c r="C92" s="12"/>
      <c r="D92" s="12"/>
      <c r="E92" s="13"/>
      <c r="F92" s="12"/>
      <c r="G92" s="12"/>
      <c r="H92" s="13"/>
      <c r="I92" s="12"/>
      <c r="J92" s="13"/>
      <c r="K92" s="13"/>
      <c r="L92" s="12"/>
      <c r="M92" s="13"/>
      <c r="N92" s="12"/>
      <c r="O92" s="13">
        <f>table134[[#This Row],[単価（円）]]*table134[[#This Row],[数量]]</f>
        <v>0</v>
      </c>
      <c r="P92" s="13">
        <f>table134[[#This Row],[事業費（円）
税抜]]*1.1</f>
        <v>0</v>
      </c>
      <c r="Q92" s="1"/>
      <c r="R92" s="1">
        <f>table134[[#This Row],[要望者
（取組主体）名]]</f>
        <v>0</v>
      </c>
      <c r="S92" s="5">
        <f>IF(COUNTIF($D$5:D92,D92)&gt;=2,"",SUMIF($D:$D,D92,$E:$E))</f>
        <v>0</v>
      </c>
      <c r="T92" s="2">
        <f>IF(COUNTIF($D$5:D92,D92)&gt;=2,"",SUMIF($D:$D,D92,$P:$P))</f>
        <v>0</v>
      </c>
      <c r="U92" s="2">
        <f>IFERROR(ROUNDDOWN(table134[[#This Row],[申請者別合計（円）]]*1.1,0),"")</f>
        <v>0</v>
      </c>
      <c r="V92" s="2">
        <f>IFERROR(ROUNDDOWN(table134[[#This Row],[申請者別合計（円）]]*0.5,-3),"")</f>
        <v>0</v>
      </c>
      <c r="W92" s="1"/>
      <c r="X92" s="4">
        <f>IFERROR(table134[[#This Row],[申請者別合計（円）]]-table134[[#This Row],[県補助]]+table134[[#This Row],[市町村費等]],"")</f>
        <v>0</v>
      </c>
      <c r="AB92" s="8"/>
    </row>
    <row r="93" spans="2:28" hidden="1" x14ac:dyDescent="0.15">
      <c r="B93" s="12">
        <v>87</v>
      </c>
      <c r="C93" s="12"/>
      <c r="D93" s="12"/>
      <c r="E93" s="13"/>
      <c r="F93" s="12"/>
      <c r="G93" s="12"/>
      <c r="H93" s="13"/>
      <c r="I93" s="12"/>
      <c r="J93" s="13"/>
      <c r="K93" s="13"/>
      <c r="L93" s="12"/>
      <c r="M93" s="13"/>
      <c r="N93" s="12"/>
      <c r="O93" s="13">
        <f>table134[[#This Row],[単価（円）]]*table134[[#This Row],[数量]]</f>
        <v>0</v>
      </c>
      <c r="P93" s="13">
        <f>table134[[#This Row],[事業費（円）
税抜]]*1.1</f>
        <v>0</v>
      </c>
      <c r="Q93" s="1"/>
      <c r="R93" s="1">
        <f>table134[[#This Row],[要望者
（取組主体）名]]</f>
        <v>0</v>
      </c>
      <c r="S93" s="5">
        <f>IF(COUNTIF($D$5:D93,D93)&gt;=2,"",SUMIF($D:$D,D93,$E:$E))</f>
        <v>0</v>
      </c>
      <c r="T93" s="2">
        <f>IF(COUNTIF($D$5:D93,D93)&gt;=2,"",SUMIF($D:$D,D93,$P:$P))</f>
        <v>0</v>
      </c>
      <c r="U93" s="2">
        <f>IFERROR(ROUNDDOWN(table134[[#This Row],[申請者別合計（円）]]*1.1,0),"")</f>
        <v>0</v>
      </c>
      <c r="V93" s="2">
        <f>IFERROR(ROUNDDOWN(table134[[#This Row],[申請者別合計（円）]]*0.5,-3),"")</f>
        <v>0</v>
      </c>
      <c r="W93" s="1"/>
      <c r="X93" s="4">
        <f>IFERROR(table134[[#This Row],[申請者別合計（円）]]-table134[[#This Row],[県補助]]+table134[[#This Row],[市町村費等]],"")</f>
        <v>0</v>
      </c>
      <c r="AB93" s="8"/>
    </row>
    <row r="94" spans="2:28" hidden="1" x14ac:dyDescent="0.15">
      <c r="B94" s="12">
        <v>88</v>
      </c>
      <c r="C94" s="12"/>
      <c r="D94" s="12"/>
      <c r="E94" s="13"/>
      <c r="F94" s="12"/>
      <c r="G94" s="12"/>
      <c r="H94" s="13"/>
      <c r="I94" s="12"/>
      <c r="J94" s="13"/>
      <c r="K94" s="13"/>
      <c r="L94" s="12"/>
      <c r="M94" s="13"/>
      <c r="N94" s="12"/>
      <c r="O94" s="13">
        <f>table134[[#This Row],[単価（円）]]*table134[[#This Row],[数量]]</f>
        <v>0</v>
      </c>
      <c r="P94" s="13">
        <f>table134[[#This Row],[事業費（円）
税抜]]*1.1</f>
        <v>0</v>
      </c>
      <c r="Q94" s="1"/>
      <c r="R94" s="1">
        <f>table134[[#This Row],[要望者
（取組主体）名]]</f>
        <v>0</v>
      </c>
      <c r="S94" s="5">
        <f>IF(COUNTIF($D$5:D94,D94)&gt;=2,"",SUMIF($D:$D,D94,$E:$E))</f>
        <v>0</v>
      </c>
      <c r="T94" s="2">
        <f>IF(COUNTIF($D$5:D94,D94)&gt;=2,"",SUMIF($D:$D,D94,$P:$P))</f>
        <v>0</v>
      </c>
      <c r="U94" s="2">
        <f>IFERROR(ROUNDDOWN(table134[[#This Row],[申請者別合計（円）]]*1.1,0),"")</f>
        <v>0</v>
      </c>
      <c r="V94" s="2">
        <f>IFERROR(ROUNDDOWN(table134[[#This Row],[申請者別合計（円）]]*0.5,-3),"")</f>
        <v>0</v>
      </c>
      <c r="W94" s="1"/>
      <c r="X94" s="4">
        <f>IFERROR(table134[[#This Row],[申請者別合計（円）]]-table134[[#This Row],[県補助]]+table134[[#This Row],[市町村費等]],"")</f>
        <v>0</v>
      </c>
      <c r="AB94" s="8"/>
    </row>
    <row r="95" spans="2:28" hidden="1" x14ac:dyDescent="0.15">
      <c r="B95" s="12">
        <v>89</v>
      </c>
      <c r="C95" s="12"/>
      <c r="D95" s="12"/>
      <c r="E95" s="13"/>
      <c r="F95" s="12"/>
      <c r="G95" s="12"/>
      <c r="H95" s="13"/>
      <c r="I95" s="12"/>
      <c r="J95" s="13"/>
      <c r="K95" s="13"/>
      <c r="L95" s="12"/>
      <c r="M95" s="13"/>
      <c r="N95" s="12"/>
      <c r="O95" s="13">
        <f>table134[[#This Row],[単価（円）]]*table134[[#This Row],[数量]]</f>
        <v>0</v>
      </c>
      <c r="P95" s="13">
        <f>table134[[#This Row],[事業費（円）
税抜]]*1.1</f>
        <v>0</v>
      </c>
      <c r="Q95" s="1"/>
      <c r="R95" s="1">
        <f>table134[[#This Row],[要望者
（取組主体）名]]</f>
        <v>0</v>
      </c>
      <c r="S95" s="5">
        <f>IF(COUNTIF($D$5:D95,D95)&gt;=2,"",SUMIF($D:$D,D95,$E:$E))</f>
        <v>0</v>
      </c>
      <c r="T95" s="2">
        <f>IF(COUNTIF($D$5:D95,D95)&gt;=2,"",SUMIF($D:$D,D95,$P:$P))</f>
        <v>0</v>
      </c>
      <c r="U95" s="2">
        <f>IFERROR(ROUNDDOWN(table134[[#This Row],[申請者別合計（円）]]*1.1,0),"")</f>
        <v>0</v>
      </c>
      <c r="V95" s="2">
        <f>IFERROR(ROUNDDOWN(table134[[#This Row],[申請者別合計（円）]]*0.5,-3),"")</f>
        <v>0</v>
      </c>
      <c r="W95" s="1"/>
      <c r="X95" s="4">
        <f>IFERROR(table134[[#This Row],[申請者別合計（円）]]-table134[[#This Row],[県補助]]+table134[[#This Row],[市町村費等]],"")</f>
        <v>0</v>
      </c>
      <c r="AB95" s="8"/>
    </row>
    <row r="96" spans="2:28" hidden="1" x14ac:dyDescent="0.15">
      <c r="B96" s="12">
        <v>90</v>
      </c>
      <c r="C96" s="12"/>
      <c r="D96" s="12"/>
      <c r="E96" s="13"/>
      <c r="F96" s="12"/>
      <c r="G96" s="12"/>
      <c r="H96" s="13"/>
      <c r="I96" s="12"/>
      <c r="J96" s="13"/>
      <c r="K96" s="13"/>
      <c r="L96" s="12"/>
      <c r="M96" s="13"/>
      <c r="N96" s="12"/>
      <c r="O96" s="13">
        <f>table134[[#This Row],[単価（円）]]*table134[[#This Row],[数量]]</f>
        <v>0</v>
      </c>
      <c r="P96" s="13">
        <f>table134[[#This Row],[事業費（円）
税抜]]*1.1</f>
        <v>0</v>
      </c>
      <c r="Q96" s="1"/>
      <c r="R96" s="1">
        <f>table134[[#This Row],[要望者
（取組主体）名]]</f>
        <v>0</v>
      </c>
      <c r="S96" s="5">
        <f>IF(COUNTIF($D$5:D96,D96)&gt;=2,"",SUMIF($D:$D,D96,$E:$E))</f>
        <v>0</v>
      </c>
      <c r="T96" s="2">
        <f>IF(COUNTIF($D$5:D96,D96)&gt;=2,"",SUMIF($D:$D,D96,$P:$P))</f>
        <v>0</v>
      </c>
      <c r="U96" s="2">
        <f>IFERROR(ROUNDDOWN(table134[[#This Row],[申請者別合計（円）]]*1.1,0),"")</f>
        <v>0</v>
      </c>
      <c r="V96" s="2">
        <f>IFERROR(ROUNDDOWN(table134[[#This Row],[申請者別合計（円）]]*0.5,-3),"")</f>
        <v>0</v>
      </c>
      <c r="W96" s="1"/>
      <c r="X96" s="4">
        <f>IFERROR(table134[[#This Row],[申請者別合計（円）]]-table134[[#This Row],[県補助]]+table134[[#This Row],[市町村費等]],"")</f>
        <v>0</v>
      </c>
      <c r="AB96" s="8"/>
    </row>
    <row r="97" spans="2:28" hidden="1" x14ac:dyDescent="0.15">
      <c r="B97" s="12">
        <v>91</v>
      </c>
      <c r="C97" s="12"/>
      <c r="D97" s="12"/>
      <c r="E97" s="13"/>
      <c r="F97" s="12"/>
      <c r="G97" s="12"/>
      <c r="H97" s="13"/>
      <c r="I97" s="12"/>
      <c r="J97" s="13"/>
      <c r="K97" s="13"/>
      <c r="L97" s="12"/>
      <c r="M97" s="13"/>
      <c r="N97" s="12"/>
      <c r="O97" s="13">
        <f>table134[[#This Row],[単価（円）]]*table134[[#This Row],[数量]]</f>
        <v>0</v>
      </c>
      <c r="P97" s="13">
        <f>table134[[#This Row],[事業費（円）
税抜]]*1.1</f>
        <v>0</v>
      </c>
      <c r="Q97" s="1"/>
      <c r="R97" s="1">
        <f>table134[[#This Row],[要望者
（取組主体）名]]</f>
        <v>0</v>
      </c>
      <c r="S97" s="5">
        <f>IF(COUNTIF($D$5:D97,D97)&gt;=2,"",SUMIF($D:$D,D97,$E:$E))</f>
        <v>0</v>
      </c>
      <c r="T97" s="2">
        <f>IF(COUNTIF($D$5:D97,D97)&gt;=2,"",SUMIF($D:$D,D97,$P:$P))</f>
        <v>0</v>
      </c>
      <c r="U97" s="2">
        <f>IFERROR(ROUNDDOWN(table134[[#This Row],[申請者別合計（円）]]*1.1,0),"")</f>
        <v>0</v>
      </c>
      <c r="V97" s="2">
        <f>IFERROR(ROUNDDOWN(table134[[#This Row],[申請者別合計（円）]]*0.5,-3),"")</f>
        <v>0</v>
      </c>
      <c r="W97" s="1"/>
      <c r="X97" s="4">
        <f>IFERROR(table134[[#This Row],[申請者別合計（円）]]-table134[[#This Row],[県補助]]+table134[[#This Row],[市町村費等]],"")</f>
        <v>0</v>
      </c>
      <c r="AB97" s="8"/>
    </row>
    <row r="98" spans="2:28" hidden="1" x14ac:dyDescent="0.15">
      <c r="B98" s="12">
        <v>92</v>
      </c>
      <c r="C98" s="12"/>
      <c r="D98" s="12"/>
      <c r="E98" s="13"/>
      <c r="F98" s="12"/>
      <c r="G98" s="12"/>
      <c r="H98" s="13"/>
      <c r="I98" s="12"/>
      <c r="J98" s="13"/>
      <c r="K98" s="13"/>
      <c r="L98" s="12"/>
      <c r="M98" s="13"/>
      <c r="N98" s="12"/>
      <c r="O98" s="13">
        <f>table134[[#This Row],[単価（円）]]*table134[[#This Row],[数量]]</f>
        <v>0</v>
      </c>
      <c r="P98" s="13">
        <f>table134[[#This Row],[事業費（円）
税抜]]*1.1</f>
        <v>0</v>
      </c>
      <c r="Q98" s="1"/>
      <c r="R98" s="1">
        <f>table134[[#This Row],[要望者
（取組主体）名]]</f>
        <v>0</v>
      </c>
      <c r="S98" s="5">
        <f>IF(COUNTIF($D$5:D98,D98)&gt;=2,"",SUMIF($D:$D,D98,$E:$E))</f>
        <v>0</v>
      </c>
      <c r="T98" s="2">
        <f>IF(COUNTIF($D$5:D98,D98)&gt;=2,"",SUMIF($D:$D,D98,$P:$P))</f>
        <v>0</v>
      </c>
      <c r="U98" s="2">
        <f>IFERROR(ROUNDDOWN(table134[[#This Row],[申請者別合計（円）]]*1.1,0),"")</f>
        <v>0</v>
      </c>
      <c r="V98" s="2">
        <f>IFERROR(ROUNDDOWN(table134[[#This Row],[申請者別合計（円）]]*0.5,-3),"")</f>
        <v>0</v>
      </c>
      <c r="W98" s="1"/>
      <c r="X98" s="4">
        <f>IFERROR(table134[[#This Row],[申請者別合計（円）]]-table134[[#This Row],[県補助]]+table134[[#This Row],[市町村費等]],"")</f>
        <v>0</v>
      </c>
      <c r="AB98" s="8"/>
    </row>
    <row r="99" spans="2:28" hidden="1" x14ac:dyDescent="0.15">
      <c r="B99" s="12">
        <v>93</v>
      </c>
      <c r="C99" s="12"/>
      <c r="D99" s="12"/>
      <c r="E99" s="13"/>
      <c r="F99" s="12"/>
      <c r="G99" s="12"/>
      <c r="H99" s="13"/>
      <c r="I99" s="12"/>
      <c r="J99" s="13"/>
      <c r="K99" s="13"/>
      <c r="L99" s="12"/>
      <c r="M99" s="13"/>
      <c r="N99" s="12"/>
      <c r="O99" s="13">
        <f>table134[[#This Row],[単価（円）]]*table134[[#This Row],[数量]]</f>
        <v>0</v>
      </c>
      <c r="P99" s="13">
        <f>table134[[#This Row],[事業費（円）
税抜]]*1.1</f>
        <v>0</v>
      </c>
      <c r="Q99" s="1"/>
      <c r="R99" s="1">
        <f>table134[[#This Row],[要望者
（取組主体）名]]</f>
        <v>0</v>
      </c>
      <c r="S99" s="5">
        <f>IF(COUNTIF($D$5:D99,D99)&gt;=2,"",SUMIF($D:$D,D99,$E:$E))</f>
        <v>0</v>
      </c>
      <c r="T99" s="2">
        <f>IF(COUNTIF($D$5:D99,D99)&gt;=2,"",SUMIF($D:$D,D99,$P:$P))</f>
        <v>0</v>
      </c>
      <c r="U99" s="2">
        <f>IFERROR(ROUNDDOWN(table134[[#This Row],[申請者別合計（円）]]*1.1,0),"")</f>
        <v>0</v>
      </c>
      <c r="V99" s="2">
        <f>IFERROR(ROUNDDOWN(table134[[#This Row],[申請者別合計（円）]]*0.5,-3),"")</f>
        <v>0</v>
      </c>
      <c r="W99" s="1"/>
      <c r="X99" s="4">
        <f>IFERROR(table134[[#This Row],[申請者別合計（円）]]-table134[[#This Row],[県補助]]+table134[[#This Row],[市町村費等]],"")</f>
        <v>0</v>
      </c>
      <c r="AB99" s="8"/>
    </row>
    <row r="100" spans="2:28" hidden="1" x14ac:dyDescent="0.15">
      <c r="B100" s="12">
        <v>94</v>
      </c>
      <c r="C100" s="12"/>
      <c r="D100" s="12"/>
      <c r="E100" s="13"/>
      <c r="F100" s="12"/>
      <c r="G100" s="12"/>
      <c r="H100" s="13"/>
      <c r="I100" s="12"/>
      <c r="J100" s="13"/>
      <c r="K100" s="13"/>
      <c r="L100" s="12"/>
      <c r="M100" s="13"/>
      <c r="N100" s="12"/>
      <c r="O100" s="13">
        <f>table134[[#This Row],[単価（円）]]*table134[[#This Row],[数量]]</f>
        <v>0</v>
      </c>
      <c r="P100" s="13">
        <f>table134[[#This Row],[事業費（円）
税抜]]*1.1</f>
        <v>0</v>
      </c>
      <c r="Q100" s="1"/>
      <c r="R100" s="1">
        <f>table134[[#This Row],[要望者
（取組主体）名]]</f>
        <v>0</v>
      </c>
      <c r="S100" s="5">
        <f>IF(COUNTIF($D$5:D100,D100)&gt;=2,"",SUMIF($D:$D,D100,$E:$E))</f>
        <v>0</v>
      </c>
      <c r="T100" s="2">
        <f>IF(COUNTIF($D$5:D100,D100)&gt;=2,"",SUMIF($D:$D,D100,$P:$P))</f>
        <v>0</v>
      </c>
      <c r="U100" s="2">
        <f>IFERROR(ROUNDDOWN(table134[[#This Row],[申請者別合計（円）]]*1.1,0),"")</f>
        <v>0</v>
      </c>
      <c r="V100" s="2">
        <f>IFERROR(ROUNDDOWN(table134[[#This Row],[申請者別合計（円）]]*0.5,-3),"")</f>
        <v>0</v>
      </c>
      <c r="W100" s="1"/>
      <c r="X100" s="4">
        <f>IFERROR(table134[[#This Row],[申請者別合計（円）]]-table134[[#This Row],[県補助]]+table134[[#This Row],[市町村費等]],"")</f>
        <v>0</v>
      </c>
      <c r="AB100" s="8"/>
    </row>
    <row r="101" spans="2:28" hidden="1" x14ac:dyDescent="0.15">
      <c r="B101" s="12">
        <v>95</v>
      </c>
      <c r="C101" s="12"/>
      <c r="D101" s="12"/>
      <c r="E101" s="13"/>
      <c r="F101" s="12"/>
      <c r="G101" s="12"/>
      <c r="H101" s="13"/>
      <c r="I101" s="12"/>
      <c r="J101" s="13"/>
      <c r="K101" s="13"/>
      <c r="L101" s="12"/>
      <c r="M101" s="13"/>
      <c r="N101" s="12"/>
      <c r="O101" s="13">
        <f>table134[[#This Row],[単価（円）]]*table134[[#This Row],[数量]]</f>
        <v>0</v>
      </c>
      <c r="P101" s="13">
        <f>table134[[#This Row],[事業費（円）
税抜]]*1.1</f>
        <v>0</v>
      </c>
      <c r="Q101" s="1"/>
      <c r="R101" s="1">
        <f>table134[[#This Row],[要望者
（取組主体）名]]</f>
        <v>0</v>
      </c>
      <c r="S101" s="5">
        <f>IF(COUNTIF($D$5:D101,D101)&gt;=2,"",SUMIF($D:$D,D101,$E:$E))</f>
        <v>0</v>
      </c>
      <c r="T101" s="2">
        <f>IF(COUNTIF($D$5:D101,D101)&gt;=2,"",SUMIF($D:$D,D101,$P:$P))</f>
        <v>0</v>
      </c>
      <c r="U101" s="2">
        <f>IFERROR(ROUNDDOWN(table134[[#This Row],[申請者別合計（円）]]*1.1,0),"")</f>
        <v>0</v>
      </c>
      <c r="V101" s="2">
        <f>IFERROR(ROUNDDOWN(table134[[#This Row],[申請者別合計（円）]]*0.5,-3),"")</f>
        <v>0</v>
      </c>
      <c r="W101" s="1"/>
      <c r="X101" s="4">
        <f>IFERROR(table134[[#This Row],[申請者別合計（円）]]-table134[[#This Row],[県補助]]+table134[[#This Row],[市町村費等]],"")</f>
        <v>0</v>
      </c>
      <c r="AB101" s="8"/>
    </row>
    <row r="102" spans="2:28" hidden="1" x14ac:dyDescent="0.15">
      <c r="B102" s="12">
        <v>96</v>
      </c>
      <c r="C102" s="12"/>
      <c r="D102" s="12"/>
      <c r="E102" s="13"/>
      <c r="F102" s="12"/>
      <c r="G102" s="12"/>
      <c r="H102" s="13"/>
      <c r="I102" s="12"/>
      <c r="J102" s="13"/>
      <c r="K102" s="13"/>
      <c r="L102" s="12"/>
      <c r="M102" s="13"/>
      <c r="N102" s="12"/>
      <c r="O102" s="13">
        <f>table134[[#This Row],[単価（円）]]*table134[[#This Row],[数量]]</f>
        <v>0</v>
      </c>
      <c r="P102" s="13">
        <f>table134[[#This Row],[事業費（円）
税抜]]*1.1</f>
        <v>0</v>
      </c>
      <c r="Q102" s="1"/>
      <c r="R102" s="1">
        <f>table134[[#This Row],[要望者
（取組主体）名]]</f>
        <v>0</v>
      </c>
      <c r="S102" s="5">
        <f>IF(COUNTIF($D$5:D102,D102)&gt;=2,"",SUMIF($D:$D,D102,$E:$E))</f>
        <v>0</v>
      </c>
      <c r="T102" s="2">
        <f>IF(COUNTIF($D$5:D102,D102)&gt;=2,"",SUMIF($D:$D,D102,$P:$P))</f>
        <v>0</v>
      </c>
      <c r="U102" s="2">
        <f>IFERROR(ROUNDDOWN(table134[[#This Row],[申請者別合計（円）]]*1.1,0),"")</f>
        <v>0</v>
      </c>
      <c r="V102" s="2">
        <f>IFERROR(ROUNDDOWN(table134[[#This Row],[申請者別合計（円）]]*0.5,-3),"")</f>
        <v>0</v>
      </c>
      <c r="W102" s="1"/>
      <c r="X102" s="4">
        <f>IFERROR(table134[[#This Row],[申請者別合計（円）]]-table134[[#This Row],[県補助]]+table134[[#This Row],[市町村費等]],"")</f>
        <v>0</v>
      </c>
      <c r="AB102" s="8"/>
    </row>
    <row r="103" spans="2:28" hidden="1" x14ac:dyDescent="0.15">
      <c r="B103" s="12">
        <v>97</v>
      </c>
      <c r="C103" s="12"/>
      <c r="D103" s="12"/>
      <c r="E103" s="13"/>
      <c r="F103" s="12"/>
      <c r="G103" s="12"/>
      <c r="H103" s="13"/>
      <c r="I103" s="12"/>
      <c r="J103" s="13"/>
      <c r="K103" s="13"/>
      <c r="L103" s="12"/>
      <c r="M103" s="13"/>
      <c r="N103" s="12"/>
      <c r="O103" s="13">
        <f>table134[[#This Row],[単価（円）]]*table134[[#This Row],[数量]]</f>
        <v>0</v>
      </c>
      <c r="P103" s="13">
        <f>table134[[#This Row],[事業費（円）
税抜]]*1.1</f>
        <v>0</v>
      </c>
      <c r="Q103" s="1"/>
      <c r="R103" s="1">
        <f>table134[[#This Row],[要望者
（取組主体）名]]</f>
        <v>0</v>
      </c>
      <c r="S103" s="5">
        <f>IF(COUNTIF($D$5:D103,D103)&gt;=2,"",SUMIF($D:$D,D103,$E:$E))</f>
        <v>0</v>
      </c>
      <c r="T103" s="2">
        <f>IF(COUNTIF($D$5:D103,D103)&gt;=2,"",SUMIF($D:$D,D103,$P:$P))</f>
        <v>0</v>
      </c>
      <c r="U103" s="2">
        <f>IFERROR(ROUNDDOWN(table134[[#This Row],[申請者別合計（円）]]*1.1,0),"")</f>
        <v>0</v>
      </c>
      <c r="V103" s="2">
        <f>IFERROR(ROUNDDOWN(table134[[#This Row],[申請者別合計（円）]]*0.5,-3),"")</f>
        <v>0</v>
      </c>
      <c r="W103" s="1"/>
      <c r="X103" s="4">
        <f>IFERROR(table134[[#This Row],[申請者別合計（円）]]-table134[[#This Row],[県補助]]+table134[[#This Row],[市町村費等]],"")</f>
        <v>0</v>
      </c>
      <c r="AB103" s="8"/>
    </row>
    <row r="104" spans="2:28" hidden="1" x14ac:dyDescent="0.15">
      <c r="B104" s="12">
        <v>98</v>
      </c>
      <c r="C104" s="12"/>
      <c r="D104" s="12"/>
      <c r="E104" s="13"/>
      <c r="F104" s="12"/>
      <c r="G104" s="12"/>
      <c r="H104" s="13"/>
      <c r="I104" s="12"/>
      <c r="J104" s="13"/>
      <c r="K104" s="13"/>
      <c r="L104" s="12"/>
      <c r="M104" s="13"/>
      <c r="N104" s="12"/>
      <c r="O104" s="13">
        <f>table134[[#This Row],[単価（円）]]*table134[[#This Row],[数量]]</f>
        <v>0</v>
      </c>
      <c r="P104" s="13">
        <f>table134[[#This Row],[事業費（円）
税抜]]*1.1</f>
        <v>0</v>
      </c>
      <c r="Q104" s="1"/>
      <c r="R104" s="1">
        <f>table134[[#This Row],[要望者
（取組主体）名]]</f>
        <v>0</v>
      </c>
      <c r="S104" s="5">
        <f>IF(COUNTIF($D$5:D104,D104)&gt;=2,"",SUMIF($D:$D,D104,$E:$E))</f>
        <v>0</v>
      </c>
      <c r="T104" s="2">
        <f>IF(COUNTIF($D$5:D104,D104)&gt;=2,"",SUMIF($D:$D,D104,$P:$P))</f>
        <v>0</v>
      </c>
      <c r="U104" s="2">
        <f>IFERROR(ROUNDDOWN(table134[[#This Row],[申請者別合計（円）]]*1.1,0),"")</f>
        <v>0</v>
      </c>
      <c r="V104" s="2">
        <f>IFERROR(ROUNDDOWN(table134[[#This Row],[申請者別合計（円）]]*0.5,-3),"")</f>
        <v>0</v>
      </c>
      <c r="W104" s="1"/>
      <c r="X104" s="4">
        <f>IFERROR(table134[[#This Row],[申請者別合計（円）]]-table134[[#This Row],[県補助]]+table134[[#This Row],[市町村費等]],"")</f>
        <v>0</v>
      </c>
      <c r="AB104" s="8"/>
    </row>
    <row r="105" spans="2:28" hidden="1" x14ac:dyDescent="0.15">
      <c r="B105" s="12">
        <v>99</v>
      </c>
      <c r="C105" s="12"/>
      <c r="D105" s="12"/>
      <c r="E105" s="13"/>
      <c r="F105" s="12"/>
      <c r="G105" s="12"/>
      <c r="H105" s="13"/>
      <c r="I105" s="12"/>
      <c r="J105" s="13"/>
      <c r="K105" s="13"/>
      <c r="L105" s="12"/>
      <c r="M105" s="13"/>
      <c r="N105" s="12"/>
      <c r="O105" s="13">
        <f>table134[[#This Row],[単価（円）]]*table134[[#This Row],[数量]]</f>
        <v>0</v>
      </c>
      <c r="P105" s="13">
        <f>table134[[#This Row],[事業費（円）
税抜]]*1.1</f>
        <v>0</v>
      </c>
      <c r="Q105" s="1"/>
      <c r="R105" s="1">
        <f>table134[[#This Row],[要望者
（取組主体）名]]</f>
        <v>0</v>
      </c>
      <c r="S105" s="5">
        <f>IF(COUNTIF($D$5:D105,D105)&gt;=2,"",SUMIF($D:$D,D105,$E:$E))</f>
        <v>0</v>
      </c>
      <c r="T105" s="2">
        <f>IF(COUNTIF($D$5:D105,D105)&gt;=2,"",SUMIF($D:$D,D105,$P:$P))</f>
        <v>0</v>
      </c>
      <c r="U105" s="2">
        <f>IFERROR(ROUNDDOWN(table134[[#This Row],[申請者別合計（円）]]*1.1,0),"")</f>
        <v>0</v>
      </c>
      <c r="V105" s="2">
        <f>IFERROR(ROUNDDOWN(table134[[#This Row],[申請者別合計（円）]]*0.5,-3),"")</f>
        <v>0</v>
      </c>
      <c r="W105" s="1"/>
      <c r="X105" s="4">
        <f>IFERROR(table134[[#This Row],[申請者別合計（円）]]-table134[[#This Row],[県補助]]+table134[[#This Row],[市町村費等]],"")</f>
        <v>0</v>
      </c>
      <c r="AB105" s="8"/>
    </row>
    <row r="106" spans="2:28" hidden="1" x14ac:dyDescent="0.15">
      <c r="B106" s="12">
        <v>100</v>
      </c>
      <c r="C106" s="12"/>
      <c r="D106" s="12"/>
      <c r="E106" s="13"/>
      <c r="F106" s="12"/>
      <c r="G106" s="12"/>
      <c r="H106" s="13"/>
      <c r="I106" s="12"/>
      <c r="J106" s="13"/>
      <c r="K106" s="13"/>
      <c r="L106" s="12"/>
      <c r="M106" s="13"/>
      <c r="N106" s="12"/>
      <c r="O106" s="13">
        <f>table134[[#This Row],[単価（円）]]*table134[[#This Row],[数量]]</f>
        <v>0</v>
      </c>
      <c r="P106" s="13">
        <f>table134[[#This Row],[事業費（円）
税抜]]*1.1</f>
        <v>0</v>
      </c>
      <c r="Q106" s="1"/>
      <c r="R106" s="1">
        <f>table134[[#This Row],[要望者
（取組主体）名]]</f>
        <v>0</v>
      </c>
      <c r="S106" s="5">
        <f>IF(COUNTIF($D$5:D106,D106)&gt;=2,"",SUMIF($D:$D,D106,$E:$E))</f>
        <v>0</v>
      </c>
      <c r="T106" s="2">
        <f>IF(COUNTIF($D$5:D106,D106)&gt;=2,"",SUMIF($D:$D,D106,$P:$P))</f>
        <v>0</v>
      </c>
      <c r="U106" s="2">
        <f>IFERROR(ROUNDDOWN(table134[[#This Row],[申請者別合計（円）]]*1.1,0),"")</f>
        <v>0</v>
      </c>
      <c r="V106" s="2">
        <f>IFERROR(ROUNDDOWN(table134[[#This Row],[申請者別合計（円）]]*0.5,-3),"")</f>
        <v>0</v>
      </c>
      <c r="W106" s="1"/>
      <c r="X106" s="4">
        <f>IFERROR(table134[[#This Row],[申請者別合計（円）]]-table134[[#This Row],[県補助]]+table134[[#This Row],[市町村費等]],"")</f>
        <v>0</v>
      </c>
      <c r="AB106" s="8"/>
    </row>
    <row r="107" spans="2:28" hidden="1" x14ac:dyDescent="0.15">
      <c r="B107" s="12">
        <v>101</v>
      </c>
      <c r="C107" s="12"/>
      <c r="D107" s="12"/>
      <c r="E107" s="13"/>
      <c r="F107" s="12"/>
      <c r="G107" s="12"/>
      <c r="H107" s="13"/>
      <c r="I107" s="12"/>
      <c r="J107" s="13"/>
      <c r="K107" s="13"/>
      <c r="L107" s="12"/>
      <c r="M107" s="13"/>
      <c r="N107" s="12"/>
      <c r="O107" s="13">
        <f>table134[[#This Row],[単価（円）]]*table134[[#This Row],[数量]]</f>
        <v>0</v>
      </c>
      <c r="P107" s="13">
        <f>table134[[#This Row],[事業費（円）
税抜]]*1.1</f>
        <v>0</v>
      </c>
      <c r="Q107" s="1"/>
      <c r="R107" s="1">
        <f>table134[[#This Row],[要望者
（取組主体）名]]</f>
        <v>0</v>
      </c>
      <c r="S107" s="5">
        <f>IF(COUNTIF($D$5:D107,D107)&gt;=2,"",SUMIF($D:$D,D107,$E:$E))</f>
        <v>0</v>
      </c>
      <c r="T107" s="2">
        <f>IF(COUNTIF($D$5:D107,D107)&gt;=2,"",SUMIF($D:$D,D107,$P:$P))</f>
        <v>0</v>
      </c>
      <c r="U107" s="2">
        <f>IFERROR(ROUNDDOWN(table134[[#This Row],[申請者別合計（円）]]*1.1,0),"")</f>
        <v>0</v>
      </c>
      <c r="V107" s="2">
        <f>IFERROR(ROUNDDOWN(table134[[#This Row],[申請者別合計（円）]]*0.5,-3),"")</f>
        <v>0</v>
      </c>
      <c r="W107" s="1"/>
      <c r="X107" s="4">
        <f>IFERROR(table134[[#This Row],[申請者別合計（円）]]-table134[[#This Row],[県補助]]+table134[[#This Row],[市町村費等]],"")</f>
        <v>0</v>
      </c>
      <c r="AB107" s="8"/>
    </row>
    <row r="108" spans="2:28" hidden="1" x14ac:dyDescent="0.15">
      <c r="B108" s="12">
        <v>102</v>
      </c>
      <c r="C108" s="12"/>
      <c r="D108" s="12"/>
      <c r="E108" s="13"/>
      <c r="F108" s="12"/>
      <c r="G108" s="12"/>
      <c r="H108" s="13"/>
      <c r="I108" s="12"/>
      <c r="J108" s="13"/>
      <c r="K108" s="13"/>
      <c r="L108" s="12"/>
      <c r="M108" s="13"/>
      <c r="N108" s="12"/>
      <c r="O108" s="13">
        <f>table134[[#This Row],[単価（円）]]*table134[[#This Row],[数量]]</f>
        <v>0</v>
      </c>
      <c r="P108" s="13">
        <f>table134[[#This Row],[事業費（円）
税抜]]*1.1</f>
        <v>0</v>
      </c>
      <c r="Q108" s="1"/>
      <c r="R108" s="1">
        <f>table134[[#This Row],[要望者
（取組主体）名]]</f>
        <v>0</v>
      </c>
      <c r="S108" s="5">
        <f>IF(COUNTIF($D$5:D108,D108)&gt;=2,"",SUMIF($D:$D,D108,$E:$E))</f>
        <v>0</v>
      </c>
      <c r="T108" s="2">
        <f>IF(COUNTIF($D$5:D108,D108)&gt;=2,"",SUMIF($D:$D,D108,$P:$P))</f>
        <v>0</v>
      </c>
      <c r="U108" s="2">
        <f>IFERROR(ROUNDDOWN(table134[[#This Row],[申請者別合計（円）]]*1.1,0),"")</f>
        <v>0</v>
      </c>
      <c r="V108" s="2">
        <f>IFERROR(ROUNDDOWN(table134[[#This Row],[申請者別合計（円）]]*0.5,-3),"")</f>
        <v>0</v>
      </c>
      <c r="W108" s="1"/>
      <c r="X108" s="4">
        <f>IFERROR(table134[[#This Row],[申請者別合計（円）]]-table134[[#This Row],[県補助]]+table134[[#This Row],[市町村費等]],"")</f>
        <v>0</v>
      </c>
      <c r="AB108" s="8"/>
    </row>
    <row r="109" spans="2:28" hidden="1" x14ac:dyDescent="0.15">
      <c r="B109" s="12">
        <v>103</v>
      </c>
      <c r="C109" s="12"/>
      <c r="D109" s="12"/>
      <c r="E109" s="13"/>
      <c r="F109" s="12"/>
      <c r="G109" s="12"/>
      <c r="H109" s="13"/>
      <c r="I109" s="12"/>
      <c r="J109" s="13"/>
      <c r="K109" s="13"/>
      <c r="L109" s="12"/>
      <c r="M109" s="13"/>
      <c r="N109" s="12"/>
      <c r="O109" s="13">
        <f>table134[[#This Row],[単価（円）]]*table134[[#This Row],[数量]]</f>
        <v>0</v>
      </c>
      <c r="P109" s="13">
        <f>table134[[#This Row],[事業費（円）
税抜]]*1.1</f>
        <v>0</v>
      </c>
      <c r="Q109" s="1"/>
      <c r="R109" s="1">
        <f>table134[[#This Row],[要望者
（取組主体）名]]</f>
        <v>0</v>
      </c>
      <c r="S109" s="5">
        <f>IF(COUNTIF($D$5:D109,D109)&gt;=2,"",SUMIF($D:$D,D109,$E:$E))</f>
        <v>0</v>
      </c>
      <c r="T109" s="2">
        <f>IF(COUNTIF($D$5:D109,D109)&gt;=2,"",SUMIF($D:$D,D109,$P:$P))</f>
        <v>0</v>
      </c>
      <c r="U109" s="2">
        <f>IFERROR(ROUNDDOWN(table134[[#This Row],[申請者別合計（円）]]*1.1,0),"")</f>
        <v>0</v>
      </c>
      <c r="V109" s="2">
        <f>IFERROR(ROUNDDOWN(table134[[#This Row],[申請者別合計（円）]]*0.5,-3),"")</f>
        <v>0</v>
      </c>
      <c r="W109" s="1"/>
      <c r="X109" s="4">
        <f>IFERROR(table134[[#This Row],[申請者別合計（円）]]-table134[[#This Row],[県補助]]+table134[[#This Row],[市町村費等]],"")</f>
        <v>0</v>
      </c>
      <c r="AB109" s="8"/>
    </row>
    <row r="110" spans="2:28" hidden="1" x14ac:dyDescent="0.15">
      <c r="B110" s="12">
        <v>104</v>
      </c>
      <c r="C110" s="12"/>
      <c r="D110" s="12"/>
      <c r="E110" s="13"/>
      <c r="F110" s="12"/>
      <c r="G110" s="12"/>
      <c r="H110" s="13"/>
      <c r="I110" s="12"/>
      <c r="J110" s="13"/>
      <c r="K110" s="13"/>
      <c r="L110" s="12"/>
      <c r="M110" s="13"/>
      <c r="N110" s="12"/>
      <c r="O110" s="13">
        <f>table134[[#This Row],[単価（円）]]*table134[[#This Row],[数量]]</f>
        <v>0</v>
      </c>
      <c r="P110" s="13">
        <f>table134[[#This Row],[事業費（円）
税抜]]*1.1</f>
        <v>0</v>
      </c>
      <c r="Q110" s="1"/>
      <c r="R110" s="1">
        <f>table134[[#This Row],[要望者
（取組主体）名]]</f>
        <v>0</v>
      </c>
      <c r="S110" s="5">
        <f>IF(COUNTIF($D$5:D110,D110)&gt;=2,"",SUMIF($D:$D,D110,$E:$E))</f>
        <v>0</v>
      </c>
      <c r="T110" s="2">
        <f>IF(COUNTIF($D$5:D110,D110)&gt;=2,"",SUMIF($D:$D,D110,$P:$P))</f>
        <v>0</v>
      </c>
      <c r="U110" s="2">
        <f>IFERROR(ROUNDDOWN(table134[[#This Row],[申請者別合計（円）]]*1.1,0),"")</f>
        <v>0</v>
      </c>
      <c r="V110" s="2">
        <f>IFERROR(ROUNDDOWN(table134[[#This Row],[申請者別合計（円）]]*0.5,-3),"")</f>
        <v>0</v>
      </c>
      <c r="W110" s="1"/>
      <c r="X110" s="4">
        <f>IFERROR(table134[[#This Row],[申請者別合計（円）]]-table134[[#This Row],[県補助]]+table134[[#This Row],[市町村費等]],"")</f>
        <v>0</v>
      </c>
      <c r="AB110" s="8"/>
    </row>
    <row r="111" spans="2:28" hidden="1" x14ac:dyDescent="0.15">
      <c r="B111" s="12">
        <v>105</v>
      </c>
      <c r="C111" s="12"/>
      <c r="D111" s="12"/>
      <c r="E111" s="13"/>
      <c r="F111" s="12"/>
      <c r="G111" s="12"/>
      <c r="H111" s="13"/>
      <c r="I111" s="12"/>
      <c r="J111" s="13"/>
      <c r="K111" s="13"/>
      <c r="L111" s="12"/>
      <c r="M111" s="13"/>
      <c r="N111" s="12"/>
      <c r="O111" s="13">
        <f>table134[[#This Row],[単価（円）]]*table134[[#This Row],[数量]]</f>
        <v>0</v>
      </c>
      <c r="P111" s="13">
        <f>table134[[#This Row],[事業費（円）
税抜]]*1.1</f>
        <v>0</v>
      </c>
      <c r="Q111" s="1"/>
      <c r="R111" s="1">
        <f>table134[[#This Row],[要望者
（取組主体）名]]</f>
        <v>0</v>
      </c>
      <c r="S111" s="5">
        <f>IF(COUNTIF($D$5:D111,D111)&gt;=2,"",SUMIF($D:$D,D111,$E:$E))</f>
        <v>0</v>
      </c>
      <c r="T111" s="2">
        <f>IF(COUNTIF($D$5:D111,D111)&gt;=2,"",SUMIF($D:$D,D111,$P:$P))</f>
        <v>0</v>
      </c>
      <c r="U111" s="2">
        <f>IFERROR(ROUNDDOWN(table134[[#This Row],[申請者別合計（円）]]*1.1,0),"")</f>
        <v>0</v>
      </c>
      <c r="V111" s="2">
        <f>IFERROR(ROUNDDOWN(table134[[#This Row],[申請者別合計（円）]]*0.5,-3),"")</f>
        <v>0</v>
      </c>
      <c r="W111" s="1"/>
      <c r="X111" s="4">
        <f>IFERROR(table134[[#This Row],[申請者別合計（円）]]-table134[[#This Row],[県補助]]+table134[[#This Row],[市町村費等]],"")</f>
        <v>0</v>
      </c>
      <c r="AB111" s="8"/>
    </row>
    <row r="112" spans="2:28" hidden="1" x14ac:dyDescent="0.15">
      <c r="B112" s="12">
        <v>106</v>
      </c>
      <c r="C112" s="12"/>
      <c r="D112" s="12"/>
      <c r="E112" s="13"/>
      <c r="F112" s="12"/>
      <c r="G112" s="12"/>
      <c r="H112" s="13"/>
      <c r="I112" s="12"/>
      <c r="J112" s="13"/>
      <c r="K112" s="13"/>
      <c r="L112" s="12"/>
      <c r="M112" s="13"/>
      <c r="N112" s="12"/>
      <c r="O112" s="13">
        <f>table134[[#This Row],[単価（円）]]*table134[[#This Row],[数量]]</f>
        <v>0</v>
      </c>
      <c r="P112" s="13">
        <f>table134[[#This Row],[事業費（円）
税抜]]*1.1</f>
        <v>0</v>
      </c>
      <c r="Q112" s="1"/>
      <c r="R112" s="1">
        <f>table134[[#This Row],[要望者
（取組主体）名]]</f>
        <v>0</v>
      </c>
      <c r="S112" s="5">
        <f>IF(COUNTIF($D$5:D112,D112)&gt;=2,"",SUMIF($D:$D,D112,$E:$E))</f>
        <v>0</v>
      </c>
      <c r="T112" s="2">
        <f>IF(COUNTIF($D$5:D112,D112)&gt;=2,"",SUMIF($D:$D,D112,$P:$P))</f>
        <v>0</v>
      </c>
      <c r="U112" s="2">
        <f>IFERROR(ROUNDDOWN(table134[[#This Row],[申請者別合計（円）]]*1.1,0),"")</f>
        <v>0</v>
      </c>
      <c r="V112" s="2">
        <f>IFERROR(ROUNDDOWN(table134[[#This Row],[申請者別合計（円）]]*0.5,-3),"")</f>
        <v>0</v>
      </c>
      <c r="W112" s="1"/>
      <c r="X112" s="4">
        <f>IFERROR(table134[[#This Row],[申請者別合計（円）]]-table134[[#This Row],[県補助]]+table134[[#This Row],[市町村費等]],"")</f>
        <v>0</v>
      </c>
      <c r="AB112" s="8"/>
    </row>
    <row r="113" spans="2:28" hidden="1" x14ac:dyDescent="0.15">
      <c r="B113" s="12"/>
      <c r="C113" s="12"/>
      <c r="D113" s="12"/>
      <c r="E113" s="13"/>
      <c r="F113" s="12"/>
      <c r="G113" s="12"/>
      <c r="H113" s="13"/>
      <c r="I113" s="12"/>
      <c r="J113" s="13"/>
      <c r="K113" s="13"/>
      <c r="L113" s="12"/>
      <c r="M113" s="13"/>
      <c r="N113" s="13"/>
      <c r="O113" s="13">
        <f>table134[[#This Row],[単価（円）]]*table134[[#This Row],[数量]]</f>
        <v>0</v>
      </c>
      <c r="P113" s="13">
        <f>table134[[#This Row],[事業費（円）
税抜]]*1.1</f>
        <v>0</v>
      </c>
      <c r="Q113" s="1"/>
      <c r="R113" s="1">
        <f>table134[[#This Row],[要望者
（取組主体）名]]</f>
        <v>0</v>
      </c>
      <c r="S113" s="5">
        <f>IF(COUNTIF($D$5:D113,D113)&gt;=2,"",SUMIF($D:$D,D113,$E:$E))</f>
        <v>0</v>
      </c>
      <c r="T113" s="2">
        <f>IF(COUNTIF($D$5:D113,D113)&gt;=2,"",SUMIF($D:$D,D113,$P:$P))</f>
        <v>0</v>
      </c>
      <c r="U113" s="2">
        <f>IFERROR(ROUNDDOWN(table134[[#This Row],[申請者別合計（円）]]*1.1,0),"")</f>
        <v>0</v>
      </c>
      <c r="V113" s="2">
        <f>IFERROR(ROUNDDOWN(table134[[#This Row],[申請者別合計（円）]]*0.5,-3),"")</f>
        <v>0</v>
      </c>
      <c r="W113" s="2"/>
      <c r="X113" s="4">
        <f>IFERROR(table134[[#This Row],[申請者別合計（円）]]-table134[[#This Row],[県補助]]+table134[[#This Row],[市町村費等]],"")</f>
        <v>0</v>
      </c>
      <c r="AB113" s="8"/>
    </row>
    <row r="114" spans="2:28" x14ac:dyDescent="0.15">
      <c r="B114" s="12"/>
      <c r="C114" s="12"/>
      <c r="D114" s="12">
        <f>SUBTOTAL(103,table134[要望者
（取組主体）名])</f>
        <v>6</v>
      </c>
      <c r="E114" s="16">
        <f>SUBTOTAL(109,table134[ハウス
面積
（a）])</f>
        <v>40</v>
      </c>
      <c r="F114" s="12"/>
      <c r="G114" s="12"/>
      <c r="H114" s="12"/>
      <c r="I114" s="12"/>
      <c r="J114" s="12"/>
      <c r="K114" s="12"/>
      <c r="L114" s="12"/>
      <c r="M114" s="16"/>
      <c r="N114" s="12"/>
      <c r="O114" s="16">
        <f>SUBTOTAL(109,table134[事業費（円）
税抜])</f>
        <v>13400000</v>
      </c>
      <c r="P114" s="16">
        <f>SUBTOTAL(109,table134[事業費（円）
税込])</f>
        <v>14740000</v>
      </c>
      <c r="Q114" s="1"/>
      <c r="R114" s="4"/>
      <c r="S114" s="4">
        <f>SUBTOTAL(109,table134[申請者面積合計（a）])</f>
        <v>40</v>
      </c>
      <c r="T114" s="4">
        <f>SUBTOTAL(109,table134[申請者別合計（円）])</f>
        <v>13400000</v>
      </c>
      <c r="U114" s="4">
        <f>SUBTOTAL(109,table134[税込み])</f>
        <v>14740000</v>
      </c>
      <c r="V114" s="4">
        <f>SUBTOTAL(109,table134[県補助])</f>
        <v>6700000</v>
      </c>
      <c r="W114" s="4">
        <f>SUBTOTAL(109,table134[市町村費等])</f>
        <v>0</v>
      </c>
      <c r="X114" s="4">
        <f>SUBTOTAL(109,table134[その他])</f>
        <v>6700000</v>
      </c>
      <c r="Y114" s="8"/>
    </row>
    <row r="115" spans="2:28" x14ac:dyDescent="0.15">
      <c r="B115" s="27" t="s">
        <v>118</v>
      </c>
      <c r="C115" s="27"/>
      <c r="D115" s="27"/>
      <c r="E115" s="32"/>
      <c r="F115" s="27"/>
      <c r="G115" s="27"/>
      <c r="H115" s="27"/>
      <c r="I115" s="27"/>
      <c r="J115" s="27"/>
      <c r="K115" s="27"/>
      <c r="L115" s="27"/>
      <c r="M115" s="32"/>
      <c r="N115" s="27"/>
      <c r="O115" s="32"/>
      <c r="P115" s="32"/>
      <c r="Q115"/>
      <c r="R115"/>
      <c r="S115" s="29"/>
      <c r="T115" s="29" t="s">
        <v>124</v>
      </c>
      <c r="U115" s="29"/>
      <c r="V115" s="29"/>
      <c r="X115"/>
      <c r="Y115" s="8"/>
    </row>
    <row r="116" spans="2:28" x14ac:dyDescent="0.15">
      <c r="B116" t="s">
        <v>116</v>
      </c>
      <c r="Z116" s="8"/>
    </row>
    <row r="117" spans="2:28" x14ac:dyDescent="0.15">
      <c r="B117" t="s">
        <v>117</v>
      </c>
    </row>
    <row r="118" spans="2:28" x14ac:dyDescent="0.15">
      <c r="F118" s="8" t="s">
        <v>19</v>
      </c>
      <c r="G118">
        <f>COUNTIF($F$5:$F$113,F118)</f>
        <v>3</v>
      </c>
    </row>
    <row r="119" spans="2:28" x14ac:dyDescent="0.15">
      <c r="F119" s="8" t="s">
        <v>20</v>
      </c>
      <c r="G119">
        <f t="shared" ref="G119:G121" si="0">COUNTIF($F$5:$F$113,F119)</f>
        <v>3</v>
      </c>
    </row>
    <row r="120" spans="2:28" x14ac:dyDescent="0.15">
      <c r="F120" s="8" t="s">
        <v>21</v>
      </c>
      <c r="G120">
        <f t="shared" si="0"/>
        <v>0</v>
      </c>
    </row>
    <row r="121" spans="2:28" x14ac:dyDescent="0.15">
      <c r="F121" s="8" t="s">
        <v>22</v>
      </c>
      <c r="G121">
        <f t="shared" si="0"/>
        <v>0</v>
      </c>
    </row>
  </sheetData>
  <phoneticPr fontId="3"/>
  <dataValidations count="2">
    <dataValidation type="list" allowBlank="1" showInputMessage="1" showErrorMessage="1" sqref="F5:F113" xr:uid="{589423B8-DAD4-422A-A26A-C61EF697B831}">
      <formula1>$AB$27:$AB$31</formula1>
    </dataValidation>
    <dataValidation type="list" allowBlank="1" showInputMessage="1" showErrorMessage="1" sqref="I5:I113" xr:uid="{075F517B-8881-4FDE-88E2-BB29D6355CA9}">
      <formula1>$AB$34:$AB$37</formula1>
    </dataValidation>
  </dataValidations>
  <pageMargins left="0.7" right="0.7" top="0.75" bottom="0.75" header="0.3" footer="0.3"/>
  <pageSetup paperSize="9" scale="71" orientation="landscape" r:id="rId1"/>
  <rowBreaks count="1" manualBreakCount="1">
    <brk id="55" min="1" max="16" man="1"/>
  </rowBreak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99AC9-AC59-430D-ABB6-3D3303DA3D1E}">
  <sheetPr codeName="Sheet6"/>
  <dimension ref="B1:Z117"/>
  <sheetViews>
    <sheetView view="pageBreakPreview" zoomScaleNormal="100" zoomScaleSheetLayoutView="100" workbookViewId="0">
      <selection activeCell="F115" sqref="F115:F117"/>
    </sheetView>
  </sheetViews>
  <sheetFormatPr defaultRowHeight="13.5" x14ac:dyDescent="0.15"/>
  <cols>
    <col min="1" max="1" width="7.875" customWidth="1"/>
    <col min="2" max="2" width="7.125" customWidth="1"/>
    <col min="3" max="3" width="11.75" customWidth="1"/>
    <col min="4" max="4" width="15.25" customWidth="1"/>
    <col min="5" max="5" width="7.75" customWidth="1"/>
    <col min="6" max="6" width="10" customWidth="1"/>
    <col min="7" max="7" width="11.125" customWidth="1"/>
    <col min="8" max="8" width="16.75" customWidth="1"/>
    <col min="9" max="9" width="12.875" customWidth="1"/>
    <col min="10" max="10" width="12.75" style="8" customWidth="1"/>
    <col min="11" max="12" width="9.25" style="8" customWidth="1"/>
    <col min="13" max="13" width="11.25" customWidth="1"/>
    <col min="14" max="14" width="14" customWidth="1"/>
    <col min="17" max="17" width="9.125" bestFit="1" customWidth="1"/>
    <col min="18" max="18" width="10.25" customWidth="1"/>
    <col min="19" max="19" width="10.5" bestFit="1" customWidth="1"/>
    <col min="20" max="20" width="10.375" customWidth="1"/>
    <col min="21" max="21" width="10.625" style="8" customWidth="1"/>
    <col min="22" max="22" width="9.125" bestFit="1" customWidth="1"/>
    <col min="24" max="26" width="9.125" bestFit="1" customWidth="1"/>
  </cols>
  <sheetData>
    <row r="1" spans="2:26" x14ac:dyDescent="0.15">
      <c r="B1" s="21" t="s">
        <v>53</v>
      </c>
      <c r="P1" s="8" t="s">
        <v>123</v>
      </c>
    </row>
    <row r="2" spans="2:26" x14ac:dyDescent="0.15">
      <c r="R2" t="s">
        <v>67</v>
      </c>
    </row>
    <row r="3" spans="2:26" x14ac:dyDescent="0.15">
      <c r="B3" s="27" t="s">
        <v>95</v>
      </c>
      <c r="M3" t="s">
        <v>89</v>
      </c>
      <c r="N3" t="s">
        <v>89</v>
      </c>
      <c r="P3" t="s">
        <v>44</v>
      </c>
      <c r="Q3" t="s">
        <v>44</v>
      </c>
      <c r="R3" t="s">
        <v>44</v>
      </c>
      <c r="S3" t="s">
        <v>44</v>
      </c>
      <c r="T3" t="s">
        <v>44</v>
      </c>
      <c r="U3" s="8" t="s">
        <v>43</v>
      </c>
      <c r="V3" t="s">
        <v>44</v>
      </c>
    </row>
    <row r="4" spans="2:26" ht="40.5" x14ac:dyDescent="0.15">
      <c r="B4" s="3" t="s">
        <v>39</v>
      </c>
      <c r="C4" s="3" t="s">
        <v>6</v>
      </c>
      <c r="D4" s="15" t="s">
        <v>48</v>
      </c>
      <c r="E4" s="6" t="s">
        <v>3</v>
      </c>
      <c r="F4" s="6" t="s">
        <v>38</v>
      </c>
      <c r="G4" s="6" t="s">
        <v>36</v>
      </c>
      <c r="H4" s="6" t="s">
        <v>66</v>
      </c>
      <c r="I4" s="6" t="s">
        <v>64</v>
      </c>
      <c r="J4" s="6" t="s">
        <v>71</v>
      </c>
      <c r="K4" s="19" t="s">
        <v>65</v>
      </c>
      <c r="L4" s="6" t="s">
        <v>70</v>
      </c>
      <c r="M4" s="6" t="s">
        <v>45</v>
      </c>
      <c r="N4" s="6" t="s">
        <v>47</v>
      </c>
      <c r="O4" s="6" t="s">
        <v>4</v>
      </c>
      <c r="P4" s="19" t="s">
        <v>120</v>
      </c>
      <c r="Q4" s="17" t="s">
        <v>34</v>
      </c>
      <c r="R4" s="6" t="s">
        <v>5</v>
      </c>
      <c r="S4" s="6" t="s">
        <v>33</v>
      </c>
      <c r="T4" s="10" t="s">
        <v>0</v>
      </c>
      <c r="U4" s="7" t="s">
        <v>2</v>
      </c>
      <c r="V4" s="7" t="s">
        <v>1</v>
      </c>
      <c r="Y4" s="9"/>
      <c r="Z4" s="11"/>
    </row>
    <row r="5" spans="2:26" x14ac:dyDescent="0.15">
      <c r="B5" s="12" t="s">
        <v>84</v>
      </c>
      <c r="C5" s="12" t="s">
        <v>54</v>
      </c>
      <c r="D5" s="13" t="s">
        <v>80</v>
      </c>
      <c r="E5" s="13">
        <v>10</v>
      </c>
      <c r="F5" s="12" t="s">
        <v>17</v>
      </c>
      <c r="G5" s="13"/>
      <c r="H5" s="12" t="s">
        <v>99</v>
      </c>
      <c r="I5" s="13">
        <v>1000000</v>
      </c>
      <c r="J5" s="12">
        <v>1</v>
      </c>
      <c r="K5" s="13">
        <v>500000</v>
      </c>
      <c r="L5" s="12">
        <v>1</v>
      </c>
      <c r="M5" s="13">
        <f>table1346[[#This Row],[パイプハウス
単価（円）]]*table1346[[#This Row],[ハウス
数量]]+table1346[[#This Row],[ベンチ
単価（円）]]*table1346[[#This Row],[ベンチ
数量]]</f>
        <v>1500000</v>
      </c>
      <c r="N5" s="13">
        <f>table1346[[#This Row],[事業費（円）
税抜]]*1.1</f>
        <v>1650000.0000000002</v>
      </c>
      <c r="O5" s="1"/>
      <c r="P5" s="4" t="str">
        <f>table1346[[#This Row],[要望者
（取組主体）名]]</f>
        <v>宮崎A</v>
      </c>
      <c r="Q5" s="5">
        <f>IF(COUNTIF($D$5:D5,D5)&gt;=2,"",SUMIF($D:$D,D5,$E:$E))</f>
        <v>10</v>
      </c>
      <c r="R5" s="2">
        <f>IF(COUNTIF($D$5:D5,D5)&gt;=2,"",SUMIF($D:$D,D5,$M:$M))</f>
        <v>1500000</v>
      </c>
      <c r="S5" s="2">
        <f>table1346[[#This Row],[申請者別合計（円）]]*1.1</f>
        <v>1650000.0000000002</v>
      </c>
      <c r="T5" s="2">
        <f>IFERROR(ROUNDDOWN(table1346[[#This Row],[申請者別合計（円）]]*0.5,-3),"")</f>
        <v>750000</v>
      </c>
      <c r="U5" s="1"/>
      <c r="V5" s="4">
        <f>IFERROR(table1346[[#This Row],[申請者別合計（円）]]-table1346[[#This Row],[県補助]]+table1346[[#This Row],[市町村費]],"")</f>
        <v>750000</v>
      </c>
      <c r="Z5" s="8"/>
    </row>
    <row r="6" spans="2:26" x14ac:dyDescent="0.15">
      <c r="B6" s="12" t="s">
        <v>85</v>
      </c>
      <c r="C6" s="12" t="s">
        <v>86</v>
      </c>
      <c r="D6" s="13" t="s">
        <v>81</v>
      </c>
      <c r="E6" s="13">
        <v>20</v>
      </c>
      <c r="F6" s="12" t="s">
        <v>23</v>
      </c>
      <c r="G6" s="13"/>
      <c r="H6" s="12" t="s">
        <v>100</v>
      </c>
      <c r="I6" s="13">
        <v>0</v>
      </c>
      <c r="J6" s="12">
        <v>0</v>
      </c>
      <c r="K6" s="13">
        <v>600000</v>
      </c>
      <c r="L6" s="12">
        <v>2</v>
      </c>
      <c r="M6" s="13">
        <f>table1346[[#This Row],[パイプハウス
単価（円）]]*table1346[[#This Row],[ハウス
数量]]+table1346[[#This Row],[ベンチ
単価（円）]]*table1346[[#This Row],[ベンチ
数量]]</f>
        <v>1200000</v>
      </c>
      <c r="N6" s="16">
        <f>table1346[[#This Row],[事業費（円）
税抜]]*1.1</f>
        <v>1320000</v>
      </c>
      <c r="O6" s="1"/>
      <c r="P6" s="4" t="str">
        <f>table1346[[#This Row],[要望者
（取組主体）名]]</f>
        <v>宮崎B</v>
      </c>
      <c r="Q6" s="5">
        <f>IF(COUNTIF($D$5:D6,D6)&gt;=2,"",SUMIF($D:$D,D6,$E:$E))</f>
        <v>20</v>
      </c>
      <c r="R6" s="2">
        <f>IF(COUNTIF($D$5:D6,D6)&gt;=2,"",SUMIF($D:$D,D6,$M:$M))</f>
        <v>1200000</v>
      </c>
      <c r="S6" s="2">
        <f>table1346[[#This Row],[申請者別合計（円）]]*1.1</f>
        <v>1320000</v>
      </c>
      <c r="T6" s="2">
        <f>IFERROR(ROUNDDOWN(table1346[[#This Row],[申請者別合計（円）]]*0.5,-3),"")</f>
        <v>600000</v>
      </c>
      <c r="U6" s="1"/>
      <c r="V6" s="4">
        <f>IFERROR(table1346[[#This Row],[申請者別合計（円）]]-table1346[[#This Row],[県補助]]+table1346[[#This Row],[市町村費]],"")</f>
        <v>600000</v>
      </c>
      <c r="Z6" s="8"/>
    </row>
    <row r="7" spans="2:26" x14ac:dyDescent="0.15">
      <c r="B7" s="12">
        <v>1</v>
      </c>
      <c r="C7" s="12"/>
      <c r="D7" s="13"/>
      <c r="E7" s="13"/>
      <c r="F7" s="12"/>
      <c r="G7" s="12"/>
      <c r="H7" s="12"/>
      <c r="I7" s="13"/>
      <c r="J7" s="12"/>
      <c r="K7" s="13"/>
      <c r="L7" s="12"/>
      <c r="M7" s="13">
        <f>table1346[[#This Row],[パイプハウス
単価（円）]]*table1346[[#This Row],[ハウス
数量]]+table1346[[#This Row],[ベンチ
単価（円）]]*table1346[[#This Row],[ベンチ
数量]]</f>
        <v>0</v>
      </c>
      <c r="N7" s="16">
        <f>table1346[[#This Row],[事業費（円）
税抜]]*1.1</f>
        <v>0</v>
      </c>
      <c r="O7" s="1"/>
      <c r="P7" s="4">
        <f>table1346[[#This Row],[要望者
（取組主体）名]]</f>
        <v>0</v>
      </c>
      <c r="Q7" s="5">
        <f>IF(COUNTIF($D$5:D7,D7)&gt;=2,"",SUMIF($D:$D,D7,$E:$E))</f>
        <v>0</v>
      </c>
      <c r="R7" s="2">
        <f>IF(COUNTIF($D$5:D7,D7)&gt;=2,"",SUMIF($D:$D,D7,$M:$M))</f>
        <v>0</v>
      </c>
      <c r="S7" s="2">
        <f>table1346[[#This Row],[申請者別合計（円）]]*1.1</f>
        <v>0</v>
      </c>
      <c r="T7" s="2">
        <f>IFERROR(ROUNDDOWN(table1346[[#This Row],[申請者別合計（円）]]*0.5,-3),"")</f>
        <v>0</v>
      </c>
      <c r="U7" s="1"/>
      <c r="V7" s="4">
        <f>IFERROR(table1346[[#This Row],[申請者別合計（円）]]-table1346[[#This Row],[県補助]]+table1346[[#This Row],[市町村費]],"")</f>
        <v>0</v>
      </c>
      <c r="Z7" s="8"/>
    </row>
    <row r="8" spans="2:26" x14ac:dyDescent="0.15">
      <c r="B8" s="12">
        <v>2</v>
      </c>
      <c r="C8" s="12"/>
      <c r="D8" s="13"/>
      <c r="E8" s="13"/>
      <c r="F8" s="12"/>
      <c r="G8" s="12"/>
      <c r="H8" s="12"/>
      <c r="I8" s="12"/>
      <c r="J8" s="12"/>
      <c r="K8" s="13"/>
      <c r="L8" s="12"/>
      <c r="M8" s="13">
        <f>table1346[[#This Row],[パイプハウス
単価（円）]]*table1346[[#This Row],[ハウス
数量]]+table1346[[#This Row],[ベンチ
単価（円）]]*table1346[[#This Row],[ベンチ
数量]]</f>
        <v>0</v>
      </c>
      <c r="N8" s="16">
        <f>table1346[[#This Row],[事業費（円）
税抜]]*1.1</f>
        <v>0</v>
      </c>
      <c r="O8" s="1"/>
      <c r="P8" s="4">
        <f>table1346[[#This Row],[要望者
（取組主体）名]]</f>
        <v>0</v>
      </c>
      <c r="Q8" s="5">
        <f>IF(COUNTIF($D$5:D8,D8)&gt;=2,"",SUMIF($D:$D,D8,$E:$E))</f>
        <v>0</v>
      </c>
      <c r="R8" s="2">
        <f>IF(COUNTIF($D$5:D8,D8)&gt;=2,"",SUMIF($D:$D,D8,$M:$M))</f>
        <v>0</v>
      </c>
      <c r="S8" s="2">
        <f>table1346[[#This Row],[申請者別合計（円）]]*1.1</f>
        <v>0</v>
      </c>
      <c r="T8" s="2">
        <f>IFERROR(ROUNDDOWN(table1346[[#This Row],[申請者別合計（円）]]*0.5,-3),"")</f>
        <v>0</v>
      </c>
      <c r="U8" s="1"/>
      <c r="V8" s="4">
        <f>IFERROR(table1346[[#This Row],[申請者別合計（円）]]-table1346[[#This Row],[県補助]]+table1346[[#This Row],[市町村費]],"")</f>
        <v>0</v>
      </c>
      <c r="Z8" s="8"/>
    </row>
    <row r="9" spans="2:26" ht="15" customHeight="1" x14ac:dyDescent="0.15">
      <c r="B9" s="12">
        <v>3</v>
      </c>
      <c r="C9" s="12"/>
      <c r="D9" s="13"/>
      <c r="E9" s="13"/>
      <c r="F9" s="12"/>
      <c r="G9" s="12"/>
      <c r="H9" s="12"/>
      <c r="I9" s="12"/>
      <c r="J9" s="12"/>
      <c r="K9" s="13"/>
      <c r="L9" s="12"/>
      <c r="M9" s="13">
        <f>table1346[[#This Row],[パイプハウス
単価（円）]]*table1346[[#This Row],[ハウス
数量]]+table1346[[#This Row],[ベンチ
単価（円）]]*table1346[[#This Row],[ベンチ
数量]]</f>
        <v>0</v>
      </c>
      <c r="N9" s="16">
        <f>table1346[[#This Row],[事業費（円）
税抜]]*1.1</f>
        <v>0</v>
      </c>
      <c r="O9" s="1"/>
      <c r="P9" s="4">
        <f>table1346[[#This Row],[要望者
（取組主体）名]]</f>
        <v>0</v>
      </c>
      <c r="Q9" s="5">
        <f>IF(COUNTIF($D$5:D9,D9)&gt;=2,"",SUMIF($D:$D,D9,$E:$E))</f>
        <v>0</v>
      </c>
      <c r="R9" s="2">
        <f>IF(COUNTIF($D$5:D9,D9)&gt;=2,"",SUMIF($D:$D,D9,$M:$M))</f>
        <v>0</v>
      </c>
      <c r="S9" s="2">
        <f>table1346[[#This Row],[申請者別合計（円）]]*1.1</f>
        <v>0</v>
      </c>
      <c r="T9" s="2">
        <f>IFERROR(ROUNDDOWN(table1346[[#This Row],[申請者別合計（円）]]*0.5,-3),"")</f>
        <v>0</v>
      </c>
      <c r="U9" s="1"/>
      <c r="V9" s="4">
        <f>IFERROR(table1346[[#This Row],[申請者別合計（円）]]-table1346[[#This Row],[県補助]]+table1346[[#This Row],[市町村費]],"")</f>
        <v>0</v>
      </c>
      <c r="Z9" s="8"/>
    </row>
    <row r="10" spans="2:26" ht="15" customHeight="1" x14ac:dyDescent="0.15">
      <c r="B10" s="12">
        <v>4</v>
      </c>
      <c r="C10" s="12"/>
      <c r="D10" s="13"/>
      <c r="E10" s="13"/>
      <c r="F10" s="12"/>
      <c r="G10" s="12"/>
      <c r="H10" s="12"/>
      <c r="I10" s="12"/>
      <c r="J10" s="12"/>
      <c r="K10" s="13"/>
      <c r="L10" s="12"/>
      <c r="M10" s="13">
        <f>table1346[[#This Row],[パイプハウス
単価（円）]]*table1346[[#This Row],[ハウス
数量]]+table1346[[#This Row],[ベンチ
単価（円）]]*table1346[[#This Row],[ベンチ
数量]]</f>
        <v>0</v>
      </c>
      <c r="N10" s="16">
        <f>table1346[[#This Row],[事業費（円）
税抜]]*1.1</f>
        <v>0</v>
      </c>
      <c r="O10" s="1"/>
      <c r="P10" s="4">
        <f>table1346[[#This Row],[要望者
（取組主体）名]]</f>
        <v>0</v>
      </c>
      <c r="Q10" s="5">
        <f>IF(COUNTIF($D$5:D10,D10)&gt;=2,"",SUMIF($D:$D,D10,$E:$E))</f>
        <v>0</v>
      </c>
      <c r="R10" s="2">
        <f>IF(COUNTIF($D$5:D10,D10)&gt;=2,"",SUMIF($D:$D,D10,$M:$M))</f>
        <v>0</v>
      </c>
      <c r="S10" s="2">
        <f>table1346[[#This Row],[申請者別合計（円）]]*1.1</f>
        <v>0</v>
      </c>
      <c r="T10" s="2">
        <f>IFERROR(ROUNDDOWN(table1346[[#This Row],[申請者別合計（円）]]*0.5,-3),"")</f>
        <v>0</v>
      </c>
      <c r="U10" s="1"/>
      <c r="V10" s="4">
        <f>IFERROR(table1346[[#This Row],[申請者別合計（円）]]-table1346[[#This Row],[県補助]]+table1346[[#This Row],[市町村費]],"")</f>
        <v>0</v>
      </c>
      <c r="Z10" s="8"/>
    </row>
    <row r="11" spans="2:26" ht="15" customHeight="1" x14ac:dyDescent="0.15">
      <c r="B11" s="12">
        <v>5</v>
      </c>
      <c r="C11" s="12"/>
      <c r="D11" s="13"/>
      <c r="E11" s="13"/>
      <c r="F11" s="12"/>
      <c r="G11" s="12"/>
      <c r="H11" s="12"/>
      <c r="I11" s="12"/>
      <c r="J11" s="12"/>
      <c r="K11" s="13"/>
      <c r="L11" s="12"/>
      <c r="M11" s="13">
        <f>table1346[[#This Row],[パイプハウス
単価（円）]]*table1346[[#This Row],[ハウス
数量]]+table1346[[#This Row],[ベンチ
単価（円）]]*table1346[[#This Row],[ベンチ
数量]]</f>
        <v>0</v>
      </c>
      <c r="N11" s="16">
        <f>table1346[[#This Row],[事業費（円）
税抜]]*1.1</f>
        <v>0</v>
      </c>
      <c r="O11" s="1"/>
      <c r="P11" s="4">
        <f>table1346[[#This Row],[要望者
（取組主体）名]]</f>
        <v>0</v>
      </c>
      <c r="Q11" s="5">
        <f>IF(COUNTIF($D$5:D11,D11)&gt;=2,"",SUMIF($D:$D,D11,$E:$E))</f>
        <v>0</v>
      </c>
      <c r="R11" s="2">
        <f>IF(COUNTIF($D$5:D11,D11)&gt;=2,"",SUMIF($D:$D,D11,$M:$M))</f>
        <v>0</v>
      </c>
      <c r="S11" s="2">
        <f>table1346[[#This Row],[申請者別合計（円）]]*1.1</f>
        <v>0</v>
      </c>
      <c r="T11" s="2">
        <f>IFERROR(ROUNDDOWN(table1346[[#This Row],[申請者別合計（円）]]*0.5,-3),"")</f>
        <v>0</v>
      </c>
      <c r="U11" s="1"/>
      <c r="V11" s="4">
        <f>IFERROR(table1346[[#This Row],[申請者別合計（円）]]-table1346[[#This Row],[県補助]]+table1346[[#This Row],[市町村費]],"")</f>
        <v>0</v>
      </c>
      <c r="Z11" s="8"/>
    </row>
    <row r="12" spans="2:26" ht="15" customHeight="1" x14ac:dyDescent="0.15">
      <c r="B12" s="12">
        <v>6</v>
      </c>
      <c r="C12" s="12"/>
      <c r="D12" s="13"/>
      <c r="E12" s="13"/>
      <c r="F12" s="12"/>
      <c r="G12" s="12"/>
      <c r="H12" s="12"/>
      <c r="I12" s="12"/>
      <c r="J12" s="12"/>
      <c r="K12" s="13"/>
      <c r="L12" s="12"/>
      <c r="M12" s="13">
        <f>table1346[[#This Row],[パイプハウス
単価（円）]]*table1346[[#This Row],[ハウス
数量]]+table1346[[#This Row],[ベンチ
単価（円）]]*table1346[[#This Row],[ベンチ
数量]]</f>
        <v>0</v>
      </c>
      <c r="N12" s="16">
        <f>table1346[[#This Row],[事業費（円）
税抜]]*1.1</f>
        <v>0</v>
      </c>
      <c r="O12" s="1"/>
      <c r="P12" s="4">
        <f>table1346[[#This Row],[要望者
（取組主体）名]]</f>
        <v>0</v>
      </c>
      <c r="Q12" s="5">
        <f>IF(COUNTIF($D$5:D12,D12)&gt;=2,"",SUMIF($D:$D,D12,$E:$E))</f>
        <v>0</v>
      </c>
      <c r="R12" s="2">
        <f>IF(COUNTIF($D$5:D12,D12)&gt;=2,"",SUMIF($D:$D,D12,$M:$M))</f>
        <v>0</v>
      </c>
      <c r="S12" s="2">
        <f>table1346[[#This Row],[申請者別合計（円）]]*1.1</f>
        <v>0</v>
      </c>
      <c r="T12" s="2">
        <f>IFERROR(ROUNDDOWN(table1346[[#This Row],[申請者別合計（円）]]*0.5,-3),"")</f>
        <v>0</v>
      </c>
      <c r="U12" s="1"/>
      <c r="V12" s="4">
        <f>IFERROR(table1346[[#This Row],[申請者別合計（円）]]-table1346[[#This Row],[県補助]]+table1346[[#This Row],[市町村費]],"")</f>
        <v>0</v>
      </c>
      <c r="Z12" s="8"/>
    </row>
    <row r="13" spans="2:26" ht="15" customHeight="1" x14ac:dyDescent="0.15">
      <c r="B13" s="12">
        <v>7</v>
      </c>
      <c r="C13" s="12"/>
      <c r="D13" s="13"/>
      <c r="E13" s="13"/>
      <c r="F13" s="12"/>
      <c r="G13" s="12"/>
      <c r="H13" s="12"/>
      <c r="I13" s="12"/>
      <c r="J13" s="12"/>
      <c r="K13" s="13"/>
      <c r="L13" s="12"/>
      <c r="M13" s="13">
        <f>table1346[[#This Row],[パイプハウス
単価（円）]]*table1346[[#This Row],[ハウス
数量]]+table1346[[#This Row],[ベンチ
単価（円）]]*table1346[[#This Row],[ベンチ
数量]]</f>
        <v>0</v>
      </c>
      <c r="N13" s="16">
        <f>table1346[[#This Row],[事業費（円）
税抜]]*1.1</f>
        <v>0</v>
      </c>
      <c r="O13" s="1"/>
      <c r="P13" s="4">
        <f>table1346[[#This Row],[要望者
（取組主体）名]]</f>
        <v>0</v>
      </c>
      <c r="Q13" s="5">
        <f>IF(COUNTIF($D$5:D13,D13)&gt;=2,"",SUMIF($D:$D,D13,$E:$E))</f>
        <v>0</v>
      </c>
      <c r="R13" s="2">
        <f>IF(COUNTIF($D$5:D13,D13)&gt;=2,"",SUMIF($D:$D,D13,$M:$M))</f>
        <v>0</v>
      </c>
      <c r="S13" s="2">
        <f>table1346[[#This Row],[申請者別合計（円）]]*1.1</f>
        <v>0</v>
      </c>
      <c r="T13" s="2">
        <f>IFERROR(ROUNDDOWN(table1346[[#This Row],[申請者別合計（円）]]*0.5,-3),"")</f>
        <v>0</v>
      </c>
      <c r="U13" s="1"/>
      <c r="V13" s="4">
        <f>IFERROR(table1346[[#This Row],[申請者別合計（円）]]-table1346[[#This Row],[県補助]]+table1346[[#This Row],[市町村費]],"")</f>
        <v>0</v>
      </c>
      <c r="Z13" s="8"/>
    </row>
    <row r="14" spans="2:26" ht="15" customHeight="1" x14ac:dyDescent="0.15">
      <c r="B14" s="12">
        <v>8</v>
      </c>
      <c r="C14" s="12"/>
      <c r="D14" s="13"/>
      <c r="E14" s="13"/>
      <c r="F14" s="12"/>
      <c r="G14" s="12"/>
      <c r="H14" s="12"/>
      <c r="I14" s="12"/>
      <c r="J14" s="12"/>
      <c r="K14" s="13"/>
      <c r="L14" s="12"/>
      <c r="M14" s="13">
        <f>table1346[[#This Row],[パイプハウス
単価（円）]]*table1346[[#This Row],[ハウス
数量]]+table1346[[#This Row],[ベンチ
単価（円）]]*table1346[[#This Row],[ベンチ
数量]]</f>
        <v>0</v>
      </c>
      <c r="N14" s="16">
        <f>table1346[[#This Row],[事業費（円）
税抜]]*1.1</f>
        <v>0</v>
      </c>
      <c r="O14" s="1"/>
      <c r="P14" s="4">
        <f>table1346[[#This Row],[要望者
（取組主体）名]]</f>
        <v>0</v>
      </c>
      <c r="Q14" s="5">
        <f>IF(COUNTIF($D$5:D14,D14)&gt;=2,"",SUMIF($D:$D,D14,$E:$E))</f>
        <v>0</v>
      </c>
      <c r="R14" s="2">
        <f>IF(COUNTIF($D$5:D14,D14)&gt;=2,"",SUMIF($D:$D,D14,$M:$M))</f>
        <v>0</v>
      </c>
      <c r="S14" s="2">
        <f>table1346[[#This Row],[申請者別合計（円）]]*1.1</f>
        <v>0</v>
      </c>
      <c r="T14" s="2">
        <f>IFERROR(ROUNDDOWN(table1346[[#This Row],[申請者別合計（円）]]*0.5,-3),"")</f>
        <v>0</v>
      </c>
      <c r="U14" s="1"/>
      <c r="V14" s="4">
        <f>IFERROR(table1346[[#This Row],[申請者別合計（円）]]-table1346[[#This Row],[県補助]]+table1346[[#This Row],[市町村費]],"")</f>
        <v>0</v>
      </c>
      <c r="Z14" s="8"/>
    </row>
    <row r="15" spans="2:26" ht="15" customHeight="1" x14ac:dyDescent="0.15">
      <c r="B15" s="12">
        <v>9</v>
      </c>
      <c r="C15" s="12"/>
      <c r="D15" s="13"/>
      <c r="E15" s="13"/>
      <c r="F15" s="12"/>
      <c r="G15" s="12"/>
      <c r="H15" s="12"/>
      <c r="I15" s="12"/>
      <c r="J15" s="12"/>
      <c r="K15" s="13"/>
      <c r="L15" s="12"/>
      <c r="M15" s="13">
        <f>table1346[[#This Row],[パイプハウス
単価（円）]]*table1346[[#This Row],[ハウス
数量]]+table1346[[#This Row],[ベンチ
単価（円）]]*table1346[[#This Row],[ベンチ
数量]]</f>
        <v>0</v>
      </c>
      <c r="N15" s="16">
        <f>table1346[[#This Row],[事業費（円）
税抜]]*1.1</f>
        <v>0</v>
      </c>
      <c r="O15" s="1"/>
      <c r="P15" s="4">
        <f>table1346[[#This Row],[要望者
（取組主体）名]]</f>
        <v>0</v>
      </c>
      <c r="Q15" s="5">
        <f>IF(COUNTIF($D$5:D15,D15)&gt;=2,"",SUMIF($D:$D,D15,$E:$E))</f>
        <v>0</v>
      </c>
      <c r="R15" s="2">
        <f>IF(COUNTIF($D$5:D15,D15)&gt;=2,"",SUMIF($D:$D,D15,$M:$M))</f>
        <v>0</v>
      </c>
      <c r="S15" s="2">
        <f>table1346[[#This Row],[申請者別合計（円）]]*1.1</f>
        <v>0</v>
      </c>
      <c r="T15" s="2">
        <f>IFERROR(ROUNDDOWN(table1346[[#This Row],[申請者別合計（円）]]*0.5,-3),"")</f>
        <v>0</v>
      </c>
      <c r="U15" s="1"/>
      <c r="V15" s="4">
        <f>IFERROR(table1346[[#This Row],[申請者別合計（円）]]-table1346[[#This Row],[県補助]]+table1346[[#This Row],[市町村費]],"")</f>
        <v>0</v>
      </c>
      <c r="Z15" s="8"/>
    </row>
    <row r="16" spans="2:26" ht="15" customHeight="1" x14ac:dyDescent="0.15">
      <c r="B16" s="12">
        <v>10</v>
      </c>
      <c r="C16" s="12"/>
      <c r="D16" s="13"/>
      <c r="E16" s="13"/>
      <c r="F16" s="12"/>
      <c r="G16" s="12"/>
      <c r="H16" s="12"/>
      <c r="I16" s="12"/>
      <c r="J16" s="12"/>
      <c r="K16" s="13"/>
      <c r="L16" s="12"/>
      <c r="M16" s="13">
        <f>table1346[[#This Row],[パイプハウス
単価（円）]]*table1346[[#This Row],[ハウス
数量]]+table1346[[#This Row],[ベンチ
単価（円）]]*table1346[[#This Row],[ベンチ
数量]]</f>
        <v>0</v>
      </c>
      <c r="N16" s="16">
        <f>table1346[[#This Row],[事業費（円）
税抜]]*1.1</f>
        <v>0</v>
      </c>
      <c r="O16" s="1"/>
      <c r="P16" s="4">
        <f>table1346[[#This Row],[要望者
（取組主体）名]]</f>
        <v>0</v>
      </c>
      <c r="Q16" s="5">
        <f>IF(COUNTIF($D$5:D16,D16)&gt;=2,"",SUMIF($D:$D,D16,$E:$E))</f>
        <v>0</v>
      </c>
      <c r="R16" s="2">
        <f>IF(COUNTIF($D$5:D16,D16)&gt;=2,"",SUMIF($D:$D,D16,$M:$M))</f>
        <v>0</v>
      </c>
      <c r="S16" s="2">
        <f>table1346[[#This Row],[申請者別合計（円）]]*1.1</f>
        <v>0</v>
      </c>
      <c r="T16" s="2">
        <f>IFERROR(ROUNDDOWN(table1346[[#This Row],[申請者別合計（円）]]*0.5,-3),"")</f>
        <v>0</v>
      </c>
      <c r="U16" s="1"/>
      <c r="V16" s="4">
        <f>IFERROR(table1346[[#This Row],[申請者別合計（円）]]-table1346[[#This Row],[県補助]]+table1346[[#This Row],[市町村費]],"")</f>
        <v>0</v>
      </c>
      <c r="Z16" s="8"/>
    </row>
    <row r="17" spans="2:26" ht="15" customHeight="1" x14ac:dyDescent="0.15">
      <c r="B17" s="12">
        <v>11</v>
      </c>
      <c r="C17" s="12"/>
      <c r="D17" s="13"/>
      <c r="E17" s="13"/>
      <c r="F17" s="12"/>
      <c r="G17" s="12"/>
      <c r="H17" s="12"/>
      <c r="I17" s="12"/>
      <c r="J17" s="12"/>
      <c r="K17" s="13"/>
      <c r="L17" s="12"/>
      <c r="M17" s="13">
        <f>table1346[[#This Row],[パイプハウス
単価（円）]]*table1346[[#This Row],[ハウス
数量]]+table1346[[#This Row],[ベンチ
単価（円）]]*table1346[[#This Row],[ベンチ
数量]]</f>
        <v>0</v>
      </c>
      <c r="N17" s="16">
        <f>table1346[[#This Row],[事業費（円）
税抜]]*1.1</f>
        <v>0</v>
      </c>
      <c r="O17" s="1"/>
      <c r="P17" s="4">
        <f>table1346[[#This Row],[要望者
（取組主体）名]]</f>
        <v>0</v>
      </c>
      <c r="Q17" s="5">
        <f>IF(COUNTIF($D$5:D17,D17)&gt;=2,"",SUMIF($D:$D,D17,$E:$E))</f>
        <v>0</v>
      </c>
      <c r="R17" s="2">
        <f>IF(COUNTIF($D$5:D17,D17)&gt;=2,"",SUMIF($D:$D,D17,$M:$M))</f>
        <v>0</v>
      </c>
      <c r="S17" s="2">
        <f>table1346[[#This Row],[申請者別合計（円）]]*1.1</f>
        <v>0</v>
      </c>
      <c r="T17" s="2">
        <f>IFERROR(ROUNDDOWN(table1346[[#This Row],[申請者別合計（円）]]*0.5,-3),"")</f>
        <v>0</v>
      </c>
      <c r="U17" s="1"/>
      <c r="V17" s="4">
        <f>IFERROR(table1346[[#This Row],[申請者別合計（円）]]-table1346[[#This Row],[県補助]]+table1346[[#This Row],[市町村費]],"")</f>
        <v>0</v>
      </c>
      <c r="Z17" s="8"/>
    </row>
    <row r="18" spans="2:26" ht="15" customHeight="1" x14ac:dyDescent="0.15">
      <c r="B18" s="12">
        <v>12</v>
      </c>
      <c r="C18" s="12"/>
      <c r="D18" s="13"/>
      <c r="E18" s="13"/>
      <c r="F18" s="12"/>
      <c r="G18" s="12"/>
      <c r="H18" s="12"/>
      <c r="I18" s="12"/>
      <c r="J18" s="12"/>
      <c r="K18" s="13"/>
      <c r="L18" s="12"/>
      <c r="M18" s="13">
        <f>table1346[[#This Row],[パイプハウス
単価（円）]]*table1346[[#This Row],[ハウス
数量]]+table1346[[#This Row],[ベンチ
単価（円）]]*table1346[[#This Row],[ベンチ
数量]]</f>
        <v>0</v>
      </c>
      <c r="N18" s="16">
        <f>table1346[[#This Row],[事業費（円）
税抜]]*1.1</f>
        <v>0</v>
      </c>
      <c r="O18" s="1"/>
      <c r="P18" s="4">
        <f>table1346[[#This Row],[要望者
（取組主体）名]]</f>
        <v>0</v>
      </c>
      <c r="Q18" s="5">
        <f>IF(COUNTIF($D$5:D18,D18)&gt;=2,"",SUMIF($D:$D,D18,$E:$E))</f>
        <v>0</v>
      </c>
      <c r="R18" s="2">
        <f>IF(COUNTIF($D$5:D18,D18)&gt;=2,"",SUMIF($D:$D,D18,$M:$M))</f>
        <v>0</v>
      </c>
      <c r="S18" s="2">
        <f>table1346[[#This Row],[申請者別合計（円）]]*1.1</f>
        <v>0</v>
      </c>
      <c r="T18" s="2">
        <f>IFERROR(ROUNDDOWN(table1346[[#This Row],[申請者別合計（円）]]*0.5,-3),"")</f>
        <v>0</v>
      </c>
      <c r="U18" s="1"/>
      <c r="V18" s="4">
        <f>IFERROR(table1346[[#This Row],[申請者別合計（円）]]-table1346[[#This Row],[県補助]]+table1346[[#This Row],[市町村費]],"")</f>
        <v>0</v>
      </c>
      <c r="Z18" s="8"/>
    </row>
    <row r="19" spans="2:26" ht="15" customHeight="1" x14ac:dyDescent="0.15">
      <c r="B19" s="12">
        <v>13</v>
      </c>
      <c r="C19" s="12"/>
      <c r="D19" s="13"/>
      <c r="E19" s="13"/>
      <c r="F19" s="12"/>
      <c r="G19" s="12"/>
      <c r="H19" s="12"/>
      <c r="I19" s="12"/>
      <c r="J19" s="12"/>
      <c r="K19" s="13"/>
      <c r="L19" s="12"/>
      <c r="M19" s="13">
        <f>table1346[[#This Row],[パイプハウス
単価（円）]]*table1346[[#This Row],[ハウス
数量]]+table1346[[#This Row],[ベンチ
単価（円）]]*table1346[[#This Row],[ベンチ
数量]]</f>
        <v>0</v>
      </c>
      <c r="N19" s="16">
        <f>table1346[[#This Row],[事業費（円）
税抜]]*1.1</f>
        <v>0</v>
      </c>
      <c r="O19" s="1"/>
      <c r="P19" s="4">
        <f>table1346[[#This Row],[要望者
（取組主体）名]]</f>
        <v>0</v>
      </c>
      <c r="Q19" s="5">
        <f>IF(COUNTIF($D$5:D19,D19)&gt;=2,"",SUMIF($D:$D,D19,$E:$E))</f>
        <v>0</v>
      </c>
      <c r="R19" s="2">
        <f>IF(COUNTIF($D$5:D19,D19)&gt;=2,"",SUMIF($D:$D,D19,$M:$M))</f>
        <v>0</v>
      </c>
      <c r="S19" s="2">
        <f>table1346[[#This Row],[申請者別合計（円）]]*1.1</f>
        <v>0</v>
      </c>
      <c r="T19" s="2">
        <f>IFERROR(ROUNDDOWN(table1346[[#This Row],[申請者別合計（円）]]*0.5,-3),"")</f>
        <v>0</v>
      </c>
      <c r="U19" s="1"/>
      <c r="V19" s="4">
        <f>IFERROR(table1346[[#This Row],[申請者別合計（円）]]-table1346[[#This Row],[県補助]]+table1346[[#This Row],[市町村費]],"")</f>
        <v>0</v>
      </c>
      <c r="Z19" s="8"/>
    </row>
    <row r="20" spans="2:26" ht="15" customHeight="1" x14ac:dyDescent="0.15">
      <c r="B20" s="12">
        <v>14</v>
      </c>
      <c r="C20" s="12"/>
      <c r="D20" s="13"/>
      <c r="E20" s="13"/>
      <c r="F20" s="12"/>
      <c r="G20" s="12"/>
      <c r="H20" s="12"/>
      <c r="I20" s="12"/>
      <c r="J20" s="12"/>
      <c r="K20" s="13"/>
      <c r="L20" s="12"/>
      <c r="M20" s="13">
        <f>table1346[[#This Row],[パイプハウス
単価（円）]]*table1346[[#This Row],[ハウス
数量]]+table1346[[#This Row],[ベンチ
単価（円）]]*table1346[[#This Row],[ベンチ
数量]]</f>
        <v>0</v>
      </c>
      <c r="N20" s="16">
        <f>table1346[[#This Row],[事業費（円）
税抜]]*1.1</f>
        <v>0</v>
      </c>
      <c r="O20" s="1"/>
      <c r="P20" s="4">
        <f>table1346[[#This Row],[要望者
（取組主体）名]]</f>
        <v>0</v>
      </c>
      <c r="Q20" s="5">
        <f>IF(COUNTIF($D$5:D20,D20)&gt;=2,"",SUMIF($D:$D,D20,$E:$E))</f>
        <v>0</v>
      </c>
      <c r="R20" s="2">
        <f>IF(COUNTIF($D$5:D20,D20)&gt;=2,"",SUMIF($D:$D,D20,$M:$M))</f>
        <v>0</v>
      </c>
      <c r="S20" s="2">
        <f>table1346[[#This Row],[申請者別合計（円）]]*1.1</f>
        <v>0</v>
      </c>
      <c r="T20" s="2">
        <f>IFERROR(ROUNDDOWN(table1346[[#This Row],[申請者別合計（円）]]*0.5,-3),"")</f>
        <v>0</v>
      </c>
      <c r="U20" s="1"/>
      <c r="V20" s="4">
        <f>IFERROR(table1346[[#This Row],[申請者別合計（円）]]-table1346[[#This Row],[県補助]]+table1346[[#This Row],[市町村費]],"")</f>
        <v>0</v>
      </c>
      <c r="Z20" s="8"/>
    </row>
    <row r="21" spans="2:26" ht="15" customHeight="1" x14ac:dyDescent="0.15">
      <c r="B21" s="12">
        <v>15</v>
      </c>
      <c r="C21" s="12"/>
      <c r="D21" s="13"/>
      <c r="E21" s="13"/>
      <c r="F21" s="12"/>
      <c r="G21" s="12"/>
      <c r="H21" s="12"/>
      <c r="I21" s="12"/>
      <c r="J21" s="12"/>
      <c r="K21" s="13"/>
      <c r="L21" s="12"/>
      <c r="M21" s="13">
        <f>table1346[[#This Row],[パイプハウス
単価（円）]]*table1346[[#This Row],[ハウス
数量]]+table1346[[#This Row],[ベンチ
単価（円）]]*table1346[[#This Row],[ベンチ
数量]]</f>
        <v>0</v>
      </c>
      <c r="N21" s="16">
        <f>table1346[[#This Row],[事業費（円）
税抜]]*1.1</f>
        <v>0</v>
      </c>
      <c r="O21" s="1"/>
      <c r="P21" s="4">
        <f>table1346[[#This Row],[要望者
（取組主体）名]]</f>
        <v>0</v>
      </c>
      <c r="Q21" s="5">
        <f>IF(COUNTIF($D$5:D21,D21)&gt;=2,"",SUMIF($D:$D,D21,$E:$E))</f>
        <v>0</v>
      </c>
      <c r="R21" s="2">
        <f>IF(COUNTIF($D$5:D21,D21)&gt;=2,"",SUMIF($D:$D,D21,$M:$M))</f>
        <v>0</v>
      </c>
      <c r="S21" s="2">
        <f>table1346[[#This Row],[申請者別合計（円）]]*1.1</f>
        <v>0</v>
      </c>
      <c r="T21" s="2">
        <f>IFERROR(ROUNDDOWN(table1346[[#This Row],[申請者別合計（円）]]*0.5,-3),"")</f>
        <v>0</v>
      </c>
      <c r="U21" s="1"/>
      <c r="V21" s="4">
        <f>IFERROR(table1346[[#This Row],[申請者別合計（円）]]-table1346[[#This Row],[県補助]]+table1346[[#This Row],[市町村費]],"")</f>
        <v>0</v>
      </c>
      <c r="Z21" s="8"/>
    </row>
    <row r="22" spans="2:26" x14ac:dyDescent="0.15">
      <c r="B22" s="12">
        <v>16</v>
      </c>
      <c r="C22" s="12"/>
      <c r="D22" s="13"/>
      <c r="E22" s="13"/>
      <c r="F22" s="12"/>
      <c r="G22" s="12"/>
      <c r="H22" s="12"/>
      <c r="I22" s="12"/>
      <c r="J22" s="12"/>
      <c r="K22" s="13"/>
      <c r="L22" s="12"/>
      <c r="M22" s="13">
        <f>table1346[[#This Row],[パイプハウス
単価（円）]]*table1346[[#This Row],[ハウス
数量]]+table1346[[#This Row],[ベンチ
単価（円）]]*table1346[[#This Row],[ベンチ
数量]]</f>
        <v>0</v>
      </c>
      <c r="N22" s="16">
        <f>table1346[[#This Row],[事業費（円）
税抜]]*1.1</f>
        <v>0</v>
      </c>
      <c r="O22" s="1"/>
      <c r="P22" s="4">
        <f>table1346[[#This Row],[要望者
（取組主体）名]]</f>
        <v>0</v>
      </c>
      <c r="Q22" s="5">
        <f>IF(COUNTIF($D$5:D22,D22)&gt;=2,"",SUMIF($D:$D,D22,$E:$E))</f>
        <v>0</v>
      </c>
      <c r="R22" s="2">
        <f>IF(COUNTIF($D$5:D22,D22)&gt;=2,"",SUMIF($D:$D,D22,$M:$M))</f>
        <v>0</v>
      </c>
      <c r="S22" s="2">
        <f>table1346[[#This Row],[申請者別合計（円）]]*1.1</f>
        <v>0</v>
      </c>
      <c r="T22" s="2">
        <f>IFERROR(ROUNDDOWN(table1346[[#This Row],[申請者別合計（円）]]*0.5,-3),"")</f>
        <v>0</v>
      </c>
      <c r="U22" s="1"/>
      <c r="V22" s="4">
        <f>IFERROR(table1346[[#This Row],[申請者別合計（円）]]-table1346[[#This Row],[県補助]]+table1346[[#This Row],[市町村費]],"")</f>
        <v>0</v>
      </c>
      <c r="Z22" s="8"/>
    </row>
    <row r="23" spans="2:26" x14ac:dyDescent="0.15">
      <c r="B23" s="12">
        <v>17</v>
      </c>
      <c r="C23" s="12"/>
      <c r="D23" s="13"/>
      <c r="E23" s="13"/>
      <c r="F23" s="12"/>
      <c r="G23" s="12"/>
      <c r="H23" s="12"/>
      <c r="I23" s="12"/>
      <c r="J23" s="12"/>
      <c r="K23" s="13"/>
      <c r="L23" s="12"/>
      <c r="M23" s="13">
        <f>table1346[[#This Row],[パイプハウス
単価（円）]]*table1346[[#This Row],[ハウス
数量]]+table1346[[#This Row],[ベンチ
単価（円）]]*table1346[[#This Row],[ベンチ
数量]]</f>
        <v>0</v>
      </c>
      <c r="N23" s="16">
        <f>table1346[[#This Row],[事業費（円）
税抜]]*1.1</f>
        <v>0</v>
      </c>
      <c r="O23" s="1"/>
      <c r="P23" s="4">
        <f>table1346[[#This Row],[要望者
（取組主体）名]]</f>
        <v>0</v>
      </c>
      <c r="Q23" s="5">
        <f>IF(COUNTIF($D$5:D23,D23)&gt;=2,"",SUMIF($D:$D,D23,$E:$E))</f>
        <v>0</v>
      </c>
      <c r="R23" s="2">
        <f>IF(COUNTIF($D$5:D23,D23)&gt;=2,"",SUMIF($D:$D,D23,$M:$M))</f>
        <v>0</v>
      </c>
      <c r="S23" s="2">
        <f>table1346[[#This Row],[申請者別合計（円）]]*1.1</f>
        <v>0</v>
      </c>
      <c r="T23" s="2">
        <f>IFERROR(ROUNDDOWN(table1346[[#This Row],[申請者別合計（円）]]*0.5,-3),"")</f>
        <v>0</v>
      </c>
      <c r="U23" s="1"/>
      <c r="V23" s="4">
        <f>IFERROR(table1346[[#This Row],[申請者別合計（円）]]-table1346[[#This Row],[県補助]]+table1346[[#This Row],[市町村費]],"")</f>
        <v>0</v>
      </c>
      <c r="Z23" s="8"/>
    </row>
    <row r="24" spans="2:26" x14ac:dyDescent="0.15">
      <c r="B24" s="12">
        <v>18</v>
      </c>
      <c r="C24" s="12"/>
      <c r="D24" s="13"/>
      <c r="E24" s="13"/>
      <c r="F24" s="12"/>
      <c r="G24" s="12"/>
      <c r="H24" s="12"/>
      <c r="I24" s="12"/>
      <c r="J24" s="12"/>
      <c r="K24" s="13"/>
      <c r="L24" s="12"/>
      <c r="M24" s="13">
        <f>table1346[[#This Row],[パイプハウス
単価（円）]]*table1346[[#This Row],[ハウス
数量]]+table1346[[#This Row],[ベンチ
単価（円）]]*table1346[[#This Row],[ベンチ
数量]]</f>
        <v>0</v>
      </c>
      <c r="N24" s="16">
        <f>table1346[[#This Row],[事業費（円）
税抜]]*1.1</f>
        <v>0</v>
      </c>
      <c r="O24" s="1"/>
      <c r="P24" s="4">
        <f>table1346[[#This Row],[要望者
（取組主体）名]]</f>
        <v>0</v>
      </c>
      <c r="Q24" s="5">
        <f>IF(COUNTIF($D$5:D24,D24)&gt;=2,"",SUMIF($D:$D,D24,$E:$E))</f>
        <v>0</v>
      </c>
      <c r="R24" s="2">
        <f>IF(COUNTIF($D$5:D24,D24)&gt;=2,"",SUMIF($D:$D,D24,$M:$M))</f>
        <v>0</v>
      </c>
      <c r="S24" s="2">
        <f>table1346[[#This Row],[申請者別合計（円）]]*1.1</f>
        <v>0</v>
      </c>
      <c r="T24" s="2">
        <f>IFERROR(ROUNDDOWN(table1346[[#This Row],[申請者別合計（円）]]*0.5,-3),"")</f>
        <v>0</v>
      </c>
      <c r="U24" s="1"/>
      <c r="V24" s="4">
        <f>IFERROR(table1346[[#This Row],[申請者別合計（円）]]-table1346[[#This Row],[県補助]]+table1346[[#This Row],[市町村費]],"")</f>
        <v>0</v>
      </c>
      <c r="Z24" s="8"/>
    </row>
    <row r="25" spans="2:26" x14ac:dyDescent="0.15">
      <c r="B25" s="12">
        <v>19</v>
      </c>
      <c r="C25" s="12"/>
      <c r="D25" s="13"/>
      <c r="E25" s="13"/>
      <c r="F25" s="12"/>
      <c r="G25" s="12"/>
      <c r="H25" s="12"/>
      <c r="I25" s="12"/>
      <c r="J25" s="12"/>
      <c r="K25" s="13"/>
      <c r="L25" s="12"/>
      <c r="M25" s="13">
        <f>table1346[[#This Row],[パイプハウス
単価（円）]]*table1346[[#This Row],[ハウス
数量]]+table1346[[#This Row],[ベンチ
単価（円）]]*table1346[[#This Row],[ベンチ
数量]]</f>
        <v>0</v>
      </c>
      <c r="N25" s="16">
        <f>table1346[[#This Row],[事業費（円）
税抜]]*1.1</f>
        <v>0</v>
      </c>
      <c r="O25" s="1"/>
      <c r="P25" s="4">
        <f>table1346[[#This Row],[要望者
（取組主体）名]]</f>
        <v>0</v>
      </c>
      <c r="Q25" s="5">
        <f>IF(COUNTIF($D$5:D25,D25)&gt;=2,"",SUMIF($D:$D,D25,$E:$E))</f>
        <v>0</v>
      </c>
      <c r="R25" s="2">
        <f>IF(COUNTIF($D$5:D25,D25)&gt;=2,"",SUMIF($D:$D,D25,$M:$M))</f>
        <v>0</v>
      </c>
      <c r="S25" s="2">
        <f>table1346[[#This Row],[申請者別合計（円）]]*1.1</f>
        <v>0</v>
      </c>
      <c r="T25" s="2">
        <f>IFERROR(ROUNDDOWN(table1346[[#This Row],[申請者別合計（円）]]*0.5,-3),"")</f>
        <v>0</v>
      </c>
      <c r="U25" s="1"/>
      <c r="V25" s="4">
        <f>IFERROR(table1346[[#This Row],[申請者別合計（円）]]-table1346[[#This Row],[県補助]]+table1346[[#This Row],[市町村費]],"")</f>
        <v>0</v>
      </c>
      <c r="Z25" s="8"/>
    </row>
    <row r="26" spans="2:26" x14ac:dyDescent="0.15">
      <c r="B26" s="12">
        <v>20</v>
      </c>
      <c r="C26" s="12"/>
      <c r="D26" s="13"/>
      <c r="E26" s="13"/>
      <c r="F26" s="12"/>
      <c r="G26" s="12"/>
      <c r="H26" s="12"/>
      <c r="I26" s="12"/>
      <c r="J26" s="12"/>
      <c r="K26" s="13"/>
      <c r="L26" s="12"/>
      <c r="M26" s="13">
        <f>table1346[[#This Row],[パイプハウス
単価（円）]]*table1346[[#This Row],[ハウス
数量]]+table1346[[#This Row],[ベンチ
単価（円）]]*table1346[[#This Row],[ベンチ
数量]]</f>
        <v>0</v>
      </c>
      <c r="N26" s="16">
        <f>table1346[[#This Row],[事業費（円）
税抜]]*1.1</f>
        <v>0</v>
      </c>
      <c r="O26" s="1"/>
      <c r="P26" s="4">
        <f>table1346[[#This Row],[要望者
（取組主体）名]]</f>
        <v>0</v>
      </c>
      <c r="Q26" s="5">
        <f>IF(COUNTIF($D$5:D26,D26)&gt;=2,"",SUMIF($D:$D,D26,$E:$E))</f>
        <v>0</v>
      </c>
      <c r="R26" s="2">
        <f>IF(COUNTIF($D$5:D26,D26)&gt;=2,"",SUMIF($D:$D,D26,$M:$M))</f>
        <v>0</v>
      </c>
      <c r="S26" s="2">
        <f>table1346[[#This Row],[申請者別合計（円）]]*1.1</f>
        <v>0</v>
      </c>
      <c r="T26" s="2">
        <f>IFERROR(ROUNDDOWN(table1346[[#This Row],[申請者別合計（円）]]*0.5,-3),"")</f>
        <v>0</v>
      </c>
      <c r="U26" s="1"/>
      <c r="V26" s="4">
        <f>IFERROR(table1346[[#This Row],[申請者別合計（円）]]-table1346[[#This Row],[県補助]]+table1346[[#This Row],[市町村費]],"")</f>
        <v>0</v>
      </c>
      <c r="Z26" s="8"/>
    </row>
    <row r="27" spans="2:26" hidden="1" x14ac:dyDescent="0.15">
      <c r="B27" s="12">
        <v>21</v>
      </c>
      <c r="C27" s="12"/>
      <c r="D27" s="13"/>
      <c r="E27" s="13"/>
      <c r="F27" s="12"/>
      <c r="G27" s="12"/>
      <c r="H27" s="12"/>
      <c r="I27" s="12"/>
      <c r="J27" s="12"/>
      <c r="K27" s="13"/>
      <c r="L27" s="12"/>
      <c r="M27" s="13">
        <f>table1346[[#This Row],[パイプハウス
単価（円）]]*table1346[[#This Row],[ハウス
数量]]+table1346[[#This Row],[ベンチ
単価（円）]]*table1346[[#This Row],[ベンチ
数量]]</f>
        <v>0</v>
      </c>
      <c r="N27" s="16">
        <f>table1346[[#This Row],[事業費（円）
税抜]]*1.1</f>
        <v>0</v>
      </c>
      <c r="O27" s="1"/>
      <c r="P27" s="4">
        <f>table1346[[#This Row],[要望者
（取組主体）名]]</f>
        <v>0</v>
      </c>
      <c r="Q27" s="5">
        <f>IF(COUNTIF($D$5:D27,D27)&gt;=2,"",SUMIF($D:$D,D27,$E:$E))</f>
        <v>0</v>
      </c>
      <c r="R27" s="2">
        <f>IF(COUNTIF($D$5:D27,D27)&gt;=2,"",SUMIF($D:$D,D27,$M:$M))</f>
        <v>0</v>
      </c>
      <c r="S27" s="2">
        <f>table1346[[#This Row],[申請者別合計（円）]]*1.1</f>
        <v>0</v>
      </c>
      <c r="T27" s="2">
        <f>IFERROR(ROUNDDOWN(table1346[[#This Row],[申請者別合計（円）]]*0.5,-3),"")</f>
        <v>0</v>
      </c>
      <c r="U27" s="1"/>
      <c r="V27" s="4">
        <f>IFERROR(table1346[[#This Row],[申請者別合計（円）]]-table1346[[#This Row],[県補助]]+table1346[[#This Row],[市町村費]],"")</f>
        <v>0</v>
      </c>
      <c r="Z27" s="8" t="s">
        <v>19</v>
      </c>
    </row>
    <row r="28" spans="2:26" hidden="1" x14ac:dyDescent="0.15">
      <c r="B28" s="12">
        <v>22</v>
      </c>
      <c r="C28" s="12"/>
      <c r="D28" s="13"/>
      <c r="E28" s="13"/>
      <c r="F28" s="12"/>
      <c r="G28" s="12"/>
      <c r="H28" s="12"/>
      <c r="I28" s="12"/>
      <c r="J28" s="12"/>
      <c r="K28" s="13"/>
      <c r="L28" s="12"/>
      <c r="M28" s="13">
        <f>table1346[[#This Row],[パイプハウス
単価（円）]]*table1346[[#This Row],[ハウス
数量]]+table1346[[#This Row],[ベンチ
単価（円）]]*table1346[[#This Row],[ベンチ
数量]]</f>
        <v>0</v>
      </c>
      <c r="N28" s="16">
        <f>table1346[[#This Row],[事業費（円）
税抜]]*1.1</f>
        <v>0</v>
      </c>
      <c r="O28" s="1"/>
      <c r="P28" s="4">
        <f>table1346[[#This Row],[要望者
（取組主体）名]]</f>
        <v>0</v>
      </c>
      <c r="Q28" s="5">
        <f>IF(COUNTIF($D$5:D28,D28)&gt;=2,"",SUMIF($D:$D,D28,$E:$E))</f>
        <v>0</v>
      </c>
      <c r="R28" s="2">
        <f>IF(COUNTIF($D$5:D28,D28)&gt;=2,"",SUMIF($D:$D,D28,$M:$M))</f>
        <v>0</v>
      </c>
      <c r="S28" s="2">
        <f>table1346[[#This Row],[申請者別合計（円）]]*1.1</f>
        <v>0</v>
      </c>
      <c r="T28" s="2">
        <f>IFERROR(ROUNDDOWN(table1346[[#This Row],[申請者別合計（円）]]*0.5,-3),"")</f>
        <v>0</v>
      </c>
      <c r="U28" s="1"/>
      <c r="V28" s="4">
        <f>IFERROR(table1346[[#This Row],[申請者別合計（円）]]-table1346[[#This Row],[県補助]]+table1346[[#This Row],[市町村費]],"")</f>
        <v>0</v>
      </c>
      <c r="Z28" s="8" t="s">
        <v>20</v>
      </c>
    </row>
    <row r="29" spans="2:26" hidden="1" x14ac:dyDescent="0.15">
      <c r="B29" s="12">
        <v>23</v>
      </c>
      <c r="C29" s="12"/>
      <c r="D29" s="13"/>
      <c r="E29" s="13"/>
      <c r="F29" s="12"/>
      <c r="G29" s="12"/>
      <c r="H29" s="12"/>
      <c r="I29" s="12"/>
      <c r="J29" s="12"/>
      <c r="K29" s="13"/>
      <c r="L29" s="12"/>
      <c r="M29" s="13">
        <f>table1346[[#This Row],[パイプハウス
単価（円）]]*table1346[[#This Row],[ハウス
数量]]+table1346[[#This Row],[ベンチ
単価（円）]]*table1346[[#This Row],[ベンチ
数量]]</f>
        <v>0</v>
      </c>
      <c r="N29" s="16">
        <f>table1346[[#This Row],[事業費（円）
税抜]]*1.1</f>
        <v>0</v>
      </c>
      <c r="O29" s="1"/>
      <c r="P29" s="4">
        <f>table1346[[#This Row],[要望者
（取組主体）名]]</f>
        <v>0</v>
      </c>
      <c r="Q29" s="5">
        <f>IF(COUNTIF($D$5:D29,D29)&gt;=2,"",SUMIF($D:$D,D29,$E:$E))</f>
        <v>0</v>
      </c>
      <c r="R29" s="2">
        <f>IF(COUNTIF($D$5:D29,D29)&gt;=2,"",SUMIF($D:$D,D29,$M:$M))</f>
        <v>0</v>
      </c>
      <c r="S29" s="2">
        <f>table1346[[#This Row],[申請者別合計（円）]]*1.1</f>
        <v>0</v>
      </c>
      <c r="T29" s="2">
        <f>IFERROR(ROUNDDOWN(table1346[[#This Row],[申請者別合計（円）]]*0.5,-3),"")</f>
        <v>0</v>
      </c>
      <c r="U29" s="1"/>
      <c r="V29" s="4">
        <f>IFERROR(table1346[[#This Row],[申請者別合計（円）]]-table1346[[#This Row],[県補助]]+table1346[[#This Row],[市町村費]],"")</f>
        <v>0</v>
      </c>
      <c r="Z29" s="8" t="s">
        <v>21</v>
      </c>
    </row>
    <row r="30" spans="2:26" hidden="1" x14ac:dyDescent="0.15">
      <c r="B30" s="12">
        <v>24</v>
      </c>
      <c r="C30" s="12"/>
      <c r="D30" s="13"/>
      <c r="E30" s="13"/>
      <c r="F30" s="12"/>
      <c r="G30" s="12"/>
      <c r="H30" s="12"/>
      <c r="I30" s="12"/>
      <c r="J30" s="12"/>
      <c r="K30" s="13"/>
      <c r="L30" s="12"/>
      <c r="M30" s="13">
        <f>table1346[[#This Row],[パイプハウス
単価（円）]]*table1346[[#This Row],[ハウス
数量]]+table1346[[#This Row],[ベンチ
単価（円）]]*table1346[[#This Row],[ベンチ
数量]]</f>
        <v>0</v>
      </c>
      <c r="N30" s="16">
        <f>table1346[[#This Row],[事業費（円）
税抜]]*1.1</f>
        <v>0</v>
      </c>
      <c r="O30" s="1"/>
      <c r="P30" s="4">
        <f>table1346[[#This Row],[要望者
（取組主体）名]]</f>
        <v>0</v>
      </c>
      <c r="Q30" s="5">
        <f>IF(COUNTIF($D$5:D30,D30)&gt;=2,"",SUMIF($D:$D,D30,$E:$E))</f>
        <v>0</v>
      </c>
      <c r="R30" s="2">
        <f>IF(COUNTIF($D$5:D30,D30)&gt;=2,"",SUMIF($D:$D,D30,$M:$M))</f>
        <v>0</v>
      </c>
      <c r="S30" s="2">
        <f>table1346[[#This Row],[申請者別合計（円）]]*1.1</f>
        <v>0</v>
      </c>
      <c r="T30" s="2">
        <f>IFERROR(ROUNDDOWN(table1346[[#This Row],[申請者別合計（円）]]*0.5,-3),"")</f>
        <v>0</v>
      </c>
      <c r="U30" s="1"/>
      <c r="V30" s="4">
        <f>IFERROR(table1346[[#This Row],[申請者別合計（円）]]-table1346[[#This Row],[県補助]]+table1346[[#This Row],[市町村費]],"")</f>
        <v>0</v>
      </c>
      <c r="Z30" s="8" t="s">
        <v>22</v>
      </c>
    </row>
    <row r="31" spans="2:26" hidden="1" x14ac:dyDescent="0.15">
      <c r="B31" s="12">
        <v>25</v>
      </c>
      <c r="C31" s="12"/>
      <c r="D31" s="13"/>
      <c r="E31" s="13"/>
      <c r="F31" s="12"/>
      <c r="G31" s="12"/>
      <c r="H31" s="12"/>
      <c r="I31" s="12"/>
      <c r="J31" s="12"/>
      <c r="K31" s="13"/>
      <c r="L31" s="12"/>
      <c r="M31" s="13">
        <f>table1346[[#This Row],[パイプハウス
単価（円）]]*table1346[[#This Row],[ハウス
数量]]+table1346[[#This Row],[ベンチ
単価（円）]]*table1346[[#This Row],[ベンチ
数量]]</f>
        <v>0</v>
      </c>
      <c r="N31" s="16">
        <f>table1346[[#This Row],[事業費（円）
税抜]]*1.1</f>
        <v>0</v>
      </c>
      <c r="O31" s="1"/>
      <c r="P31" s="4">
        <f>table1346[[#This Row],[要望者
（取組主体）名]]</f>
        <v>0</v>
      </c>
      <c r="Q31" s="5">
        <f>IF(COUNTIF($D$5:D31,D31)&gt;=2,"",SUMIF($D:$D,D31,$E:$E))</f>
        <v>0</v>
      </c>
      <c r="R31" s="2">
        <f>IF(COUNTIF($D$5:D31,D31)&gt;=2,"",SUMIF($D:$D,D31,$M:$M))</f>
        <v>0</v>
      </c>
      <c r="S31" s="2">
        <f>table1346[[#This Row],[申請者別合計（円）]]*1.1</f>
        <v>0</v>
      </c>
      <c r="T31" s="2">
        <f>IFERROR(ROUNDDOWN(table1346[[#This Row],[申請者別合計（円）]]*0.5,-3),"")</f>
        <v>0</v>
      </c>
      <c r="U31" s="1"/>
      <c r="V31" s="4">
        <f>IFERROR(table1346[[#This Row],[申請者別合計（円）]]-table1346[[#This Row],[県補助]]+table1346[[#This Row],[市町村費]],"")</f>
        <v>0</v>
      </c>
      <c r="Z31" s="8"/>
    </row>
    <row r="32" spans="2:26" hidden="1" x14ac:dyDescent="0.15">
      <c r="B32" s="12">
        <v>26</v>
      </c>
      <c r="C32" s="12"/>
      <c r="D32" s="13"/>
      <c r="E32" s="13"/>
      <c r="F32" s="12"/>
      <c r="G32" s="12"/>
      <c r="H32" s="12"/>
      <c r="I32" s="12"/>
      <c r="J32" s="12"/>
      <c r="K32" s="13"/>
      <c r="L32" s="12"/>
      <c r="M32" s="13">
        <f>table1346[[#This Row],[パイプハウス
単価（円）]]*table1346[[#This Row],[ハウス
数量]]+table1346[[#This Row],[ベンチ
単価（円）]]*table1346[[#This Row],[ベンチ
数量]]</f>
        <v>0</v>
      </c>
      <c r="N32" s="16">
        <f>table1346[[#This Row],[事業費（円）
税抜]]*1.1</f>
        <v>0</v>
      </c>
      <c r="O32" s="1"/>
      <c r="P32" s="4">
        <f>table1346[[#This Row],[要望者
（取組主体）名]]</f>
        <v>0</v>
      </c>
      <c r="Q32" s="5">
        <f>IF(COUNTIF($D$5:D32,D32)&gt;=2,"",SUMIF($D:$D,D32,$E:$E))</f>
        <v>0</v>
      </c>
      <c r="R32" s="2">
        <f>IF(COUNTIF($D$5:D32,D32)&gt;=2,"",SUMIF($D:$D,D32,$M:$M))</f>
        <v>0</v>
      </c>
      <c r="S32" s="2">
        <f>table1346[[#This Row],[申請者別合計（円）]]*1.1</f>
        <v>0</v>
      </c>
      <c r="T32" s="2">
        <f>IFERROR(ROUNDDOWN(table1346[[#This Row],[申請者別合計（円）]]*0.5,-3),"")</f>
        <v>0</v>
      </c>
      <c r="U32" s="1"/>
      <c r="V32" s="4">
        <f>IFERROR(table1346[[#This Row],[申請者別合計（円）]]-table1346[[#This Row],[県補助]]+table1346[[#This Row],[市町村費]],"")</f>
        <v>0</v>
      </c>
      <c r="Z32" s="8"/>
    </row>
    <row r="33" spans="2:26" hidden="1" x14ac:dyDescent="0.15">
      <c r="B33" s="12">
        <v>27</v>
      </c>
      <c r="C33" s="12"/>
      <c r="D33" s="13"/>
      <c r="E33" s="13"/>
      <c r="F33" s="12"/>
      <c r="G33" s="12"/>
      <c r="H33" s="12"/>
      <c r="I33" s="12"/>
      <c r="J33" s="12"/>
      <c r="K33" s="13"/>
      <c r="L33" s="12"/>
      <c r="M33" s="13">
        <f>table1346[[#This Row],[パイプハウス
単価（円）]]*table1346[[#This Row],[ハウス
数量]]+table1346[[#This Row],[ベンチ
単価（円）]]*table1346[[#This Row],[ベンチ
数量]]</f>
        <v>0</v>
      </c>
      <c r="N33" s="16">
        <f>table1346[[#This Row],[事業費（円）
税抜]]*1.1</f>
        <v>0</v>
      </c>
      <c r="O33" s="1"/>
      <c r="P33" s="4">
        <f>table1346[[#This Row],[要望者
（取組主体）名]]</f>
        <v>0</v>
      </c>
      <c r="Q33" s="5">
        <f>IF(COUNTIF($D$5:D33,D33)&gt;=2,"",SUMIF($D:$D,D33,$E:$E))</f>
        <v>0</v>
      </c>
      <c r="R33" s="2">
        <f>IF(COUNTIF($D$5:D33,D33)&gt;=2,"",SUMIF($D:$D,D33,$M:$M))</f>
        <v>0</v>
      </c>
      <c r="S33" s="2">
        <f>table1346[[#This Row],[申請者別合計（円）]]*1.1</f>
        <v>0</v>
      </c>
      <c r="T33" s="2">
        <f>IFERROR(ROUNDDOWN(table1346[[#This Row],[申請者別合計（円）]]*0.5,-3),"")</f>
        <v>0</v>
      </c>
      <c r="U33" s="1"/>
      <c r="V33" s="4">
        <f>IFERROR(table1346[[#This Row],[申請者別合計（円）]]-table1346[[#This Row],[県補助]]+table1346[[#This Row],[市町村費]],"")</f>
        <v>0</v>
      </c>
      <c r="Z33" s="8"/>
    </row>
    <row r="34" spans="2:26" hidden="1" x14ac:dyDescent="0.15">
      <c r="B34" s="12">
        <v>28</v>
      </c>
      <c r="C34" s="12"/>
      <c r="D34" s="13"/>
      <c r="E34" s="13"/>
      <c r="F34" s="12"/>
      <c r="G34" s="12"/>
      <c r="H34" s="12"/>
      <c r="I34" s="12"/>
      <c r="J34" s="12"/>
      <c r="K34" s="13"/>
      <c r="L34" s="12"/>
      <c r="M34" s="13">
        <f>table1346[[#This Row],[パイプハウス
単価（円）]]*table1346[[#This Row],[ハウス
数量]]+table1346[[#This Row],[ベンチ
単価（円）]]*table1346[[#This Row],[ベンチ
数量]]</f>
        <v>0</v>
      </c>
      <c r="N34" s="16">
        <f>table1346[[#This Row],[事業費（円）
税抜]]*1.1</f>
        <v>0</v>
      </c>
      <c r="O34" s="1"/>
      <c r="P34" s="4">
        <f>table1346[[#This Row],[要望者
（取組主体）名]]</f>
        <v>0</v>
      </c>
      <c r="Q34" s="5">
        <f>IF(COUNTIF($D$5:D34,D34)&gt;=2,"",SUMIF($D:$D,D34,$E:$E))</f>
        <v>0</v>
      </c>
      <c r="R34" s="2">
        <f>IF(COUNTIF($D$5:D34,D34)&gt;=2,"",SUMIF($D:$D,D34,$M:$M))</f>
        <v>0</v>
      </c>
      <c r="S34" s="2">
        <f>table1346[[#This Row],[申請者別合計（円）]]*1.1</f>
        <v>0</v>
      </c>
      <c r="T34" s="2">
        <f>IFERROR(ROUNDDOWN(table1346[[#This Row],[申請者別合計（円）]]*0.5,-3),"")</f>
        <v>0</v>
      </c>
      <c r="U34" s="1"/>
      <c r="V34" s="4">
        <f>IFERROR(table1346[[#This Row],[申請者別合計（円）]]-table1346[[#This Row],[県補助]]+table1346[[#This Row],[市町村費]],"")</f>
        <v>0</v>
      </c>
      <c r="Z34" s="8" t="s">
        <v>23</v>
      </c>
    </row>
    <row r="35" spans="2:26" hidden="1" x14ac:dyDescent="0.15">
      <c r="B35" s="12">
        <v>29</v>
      </c>
      <c r="C35" s="12"/>
      <c r="D35" s="13"/>
      <c r="E35" s="13"/>
      <c r="F35" s="12"/>
      <c r="G35" s="12"/>
      <c r="H35" s="12"/>
      <c r="I35" s="12"/>
      <c r="J35" s="12"/>
      <c r="K35" s="13"/>
      <c r="L35" s="12"/>
      <c r="M35" s="13">
        <f>table1346[[#This Row],[パイプハウス
単価（円）]]*table1346[[#This Row],[ハウス
数量]]+table1346[[#This Row],[ベンチ
単価（円）]]*table1346[[#This Row],[ベンチ
数量]]</f>
        <v>0</v>
      </c>
      <c r="N35" s="16">
        <f>table1346[[#This Row],[事業費（円）
税抜]]*1.1</f>
        <v>0</v>
      </c>
      <c r="O35" s="1"/>
      <c r="P35" s="4">
        <f>table1346[[#This Row],[要望者
（取組主体）名]]</f>
        <v>0</v>
      </c>
      <c r="Q35" s="5">
        <f>IF(COUNTIF($D$5:D35,D35)&gt;=2,"",SUMIF($D:$D,D35,$E:$E))</f>
        <v>0</v>
      </c>
      <c r="R35" s="2">
        <f>IF(COUNTIF($D$5:D35,D35)&gt;=2,"",SUMIF($D:$D,D35,$M:$M))</f>
        <v>0</v>
      </c>
      <c r="S35" s="2">
        <f>table1346[[#This Row],[申請者別合計（円）]]*1.1</f>
        <v>0</v>
      </c>
      <c r="T35" s="2">
        <f>IFERROR(ROUNDDOWN(table1346[[#This Row],[申請者別合計（円）]]*0.5,-3),"")</f>
        <v>0</v>
      </c>
      <c r="U35" s="1"/>
      <c r="V35" s="4">
        <f>IFERROR(table1346[[#This Row],[申請者別合計（円）]]-table1346[[#This Row],[県補助]]+table1346[[#This Row],[市町村費]],"")</f>
        <v>0</v>
      </c>
      <c r="Z35" s="8" t="s">
        <v>16</v>
      </c>
    </row>
    <row r="36" spans="2:26" hidden="1" x14ac:dyDescent="0.15">
      <c r="B36" s="12">
        <v>30</v>
      </c>
      <c r="C36" s="12"/>
      <c r="D36" s="13"/>
      <c r="E36" s="13"/>
      <c r="F36" s="12"/>
      <c r="G36" s="12"/>
      <c r="H36" s="12"/>
      <c r="I36" s="12"/>
      <c r="J36" s="12"/>
      <c r="K36" s="13"/>
      <c r="L36" s="12"/>
      <c r="M36" s="13">
        <f>table1346[[#This Row],[パイプハウス
単価（円）]]*table1346[[#This Row],[ハウス
数量]]+table1346[[#This Row],[ベンチ
単価（円）]]*table1346[[#This Row],[ベンチ
数量]]</f>
        <v>0</v>
      </c>
      <c r="N36" s="16">
        <f>table1346[[#This Row],[事業費（円）
税抜]]*1.1</f>
        <v>0</v>
      </c>
      <c r="O36" s="1"/>
      <c r="P36" s="4">
        <f>table1346[[#This Row],[要望者
（取組主体）名]]</f>
        <v>0</v>
      </c>
      <c r="Q36" s="5">
        <f>IF(COUNTIF($D$5:D36,D36)&gt;=2,"",SUMIF($D:$D,D36,$E:$E))</f>
        <v>0</v>
      </c>
      <c r="R36" s="2">
        <f>IF(COUNTIF($D$5:D36,D36)&gt;=2,"",SUMIF($D:$D,D36,$M:$M))</f>
        <v>0</v>
      </c>
      <c r="S36" s="2">
        <f>table1346[[#This Row],[申請者別合計（円）]]*1.1</f>
        <v>0</v>
      </c>
      <c r="T36" s="2">
        <f>IFERROR(ROUNDDOWN(table1346[[#This Row],[申請者別合計（円）]]*0.5,-3),"")</f>
        <v>0</v>
      </c>
      <c r="U36" s="1"/>
      <c r="V36" s="4">
        <f>IFERROR(table1346[[#This Row],[申請者別合計（円）]]-table1346[[#This Row],[県補助]]+table1346[[#This Row],[市町村費]],"")</f>
        <v>0</v>
      </c>
      <c r="Z36" s="8" t="s">
        <v>17</v>
      </c>
    </row>
    <row r="37" spans="2:26" hidden="1" x14ac:dyDescent="0.15">
      <c r="B37" s="12">
        <v>31</v>
      </c>
      <c r="C37" s="12"/>
      <c r="D37" s="13"/>
      <c r="E37" s="13"/>
      <c r="F37" s="12"/>
      <c r="G37" s="12"/>
      <c r="H37" s="12"/>
      <c r="I37" s="12"/>
      <c r="J37" s="12"/>
      <c r="K37" s="13"/>
      <c r="L37" s="12"/>
      <c r="M37" s="13">
        <f>table1346[[#This Row],[パイプハウス
単価（円）]]*table1346[[#This Row],[ハウス
数量]]+table1346[[#This Row],[ベンチ
単価（円）]]*table1346[[#This Row],[ベンチ
数量]]</f>
        <v>0</v>
      </c>
      <c r="N37" s="16">
        <f>table1346[[#This Row],[事業費（円）
税抜]]*1.1</f>
        <v>0</v>
      </c>
      <c r="O37" s="1"/>
      <c r="P37" s="4">
        <f>table1346[[#This Row],[要望者
（取組主体）名]]</f>
        <v>0</v>
      </c>
      <c r="Q37" s="5">
        <f>IF(COUNTIF($D$5:D37,D37)&gt;=2,"",SUMIF($D:$D,D37,$E:$E))</f>
        <v>0</v>
      </c>
      <c r="R37" s="2">
        <f>IF(COUNTIF($D$5:D37,D37)&gt;=2,"",SUMIF($D:$D,D37,$M:$M))</f>
        <v>0</v>
      </c>
      <c r="S37" s="2">
        <f>table1346[[#This Row],[申請者別合計（円）]]*1.1</f>
        <v>0</v>
      </c>
      <c r="T37" s="2">
        <f>IFERROR(ROUNDDOWN(table1346[[#This Row],[申請者別合計（円）]]*0.5,-3),"")</f>
        <v>0</v>
      </c>
      <c r="U37" s="1"/>
      <c r="V37" s="4">
        <f>IFERROR(table1346[[#This Row],[申請者別合計（円）]]-table1346[[#This Row],[県補助]]+table1346[[#This Row],[市町村費]],"")</f>
        <v>0</v>
      </c>
      <c r="Z37" s="8"/>
    </row>
    <row r="38" spans="2:26" hidden="1" x14ac:dyDescent="0.15">
      <c r="B38" s="12">
        <v>32</v>
      </c>
      <c r="C38" s="12"/>
      <c r="D38" s="13"/>
      <c r="E38" s="13"/>
      <c r="F38" s="12"/>
      <c r="G38" s="12"/>
      <c r="H38" s="12"/>
      <c r="I38" s="12"/>
      <c r="J38" s="12"/>
      <c r="K38" s="13"/>
      <c r="L38" s="12"/>
      <c r="M38" s="13">
        <f>table1346[[#This Row],[パイプハウス
単価（円）]]*table1346[[#This Row],[ハウス
数量]]+table1346[[#This Row],[ベンチ
単価（円）]]*table1346[[#This Row],[ベンチ
数量]]</f>
        <v>0</v>
      </c>
      <c r="N38" s="16">
        <f>table1346[[#This Row],[事業費（円）
税抜]]*1.1</f>
        <v>0</v>
      </c>
      <c r="O38" s="1"/>
      <c r="P38" s="4">
        <f>table1346[[#This Row],[要望者
（取組主体）名]]</f>
        <v>0</v>
      </c>
      <c r="Q38" s="5">
        <f>IF(COUNTIF($D$5:D38,D38)&gt;=2,"",SUMIF($D:$D,D38,$E:$E))</f>
        <v>0</v>
      </c>
      <c r="R38" s="2">
        <f>IF(COUNTIF($D$5:D38,D38)&gt;=2,"",SUMIF($D:$D,D38,$M:$M))</f>
        <v>0</v>
      </c>
      <c r="S38" s="2">
        <f>table1346[[#This Row],[申請者別合計（円）]]*1.1</f>
        <v>0</v>
      </c>
      <c r="T38" s="2">
        <f>IFERROR(ROUNDDOWN(table1346[[#This Row],[申請者別合計（円）]]*0.5,-3),"")</f>
        <v>0</v>
      </c>
      <c r="U38" s="1"/>
      <c r="V38" s="4">
        <f>IFERROR(table1346[[#This Row],[申請者別合計（円）]]-table1346[[#This Row],[県補助]]+table1346[[#This Row],[市町村費]],"")</f>
        <v>0</v>
      </c>
      <c r="Z38" s="8" t="s">
        <v>32</v>
      </c>
    </row>
    <row r="39" spans="2:26" hidden="1" x14ac:dyDescent="0.15">
      <c r="B39" s="12">
        <v>33</v>
      </c>
      <c r="C39" s="12"/>
      <c r="D39" s="13"/>
      <c r="E39" s="13"/>
      <c r="F39" s="12"/>
      <c r="G39" s="12"/>
      <c r="H39" s="12"/>
      <c r="I39" s="12"/>
      <c r="J39" s="12"/>
      <c r="K39" s="13"/>
      <c r="L39" s="12"/>
      <c r="M39" s="13">
        <f>table1346[[#This Row],[パイプハウス
単価（円）]]*table1346[[#This Row],[ハウス
数量]]+table1346[[#This Row],[ベンチ
単価（円）]]*table1346[[#This Row],[ベンチ
数量]]</f>
        <v>0</v>
      </c>
      <c r="N39" s="16">
        <f>table1346[[#This Row],[事業費（円）
税抜]]*1.1</f>
        <v>0</v>
      </c>
      <c r="O39" s="1"/>
      <c r="P39" s="4">
        <f>table1346[[#This Row],[要望者
（取組主体）名]]</f>
        <v>0</v>
      </c>
      <c r="Q39" s="5">
        <f>IF(COUNTIF($D$5:D39,D39)&gt;=2,"",SUMIF($D:$D,D39,$E:$E))</f>
        <v>0</v>
      </c>
      <c r="R39" s="2">
        <f>IF(COUNTIF($D$5:D39,D39)&gt;=2,"",SUMIF($D:$D,D39,$M:$M))</f>
        <v>0</v>
      </c>
      <c r="S39" s="2">
        <f>table1346[[#This Row],[申請者別合計（円）]]*1.1</f>
        <v>0</v>
      </c>
      <c r="T39" s="2">
        <f>IFERROR(ROUNDDOWN(table1346[[#This Row],[申請者別合計（円）]]*0.5,-3),"")</f>
        <v>0</v>
      </c>
      <c r="U39" s="1"/>
      <c r="V39" s="4">
        <f>IFERROR(table1346[[#This Row],[申請者別合計（円）]]-table1346[[#This Row],[県補助]]+table1346[[#This Row],[市町村費]],"")</f>
        <v>0</v>
      </c>
      <c r="Z39" s="8" t="s">
        <v>31</v>
      </c>
    </row>
    <row r="40" spans="2:26" hidden="1" x14ac:dyDescent="0.15">
      <c r="B40" s="12">
        <v>34</v>
      </c>
      <c r="C40" s="12"/>
      <c r="D40" s="13"/>
      <c r="E40" s="13"/>
      <c r="F40" s="12"/>
      <c r="G40" s="12"/>
      <c r="H40" s="12"/>
      <c r="I40" s="12"/>
      <c r="J40" s="12"/>
      <c r="K40" s="13"/>
      <c r="L40" s="12"/>
      <c r="M40" s="13">
        <f>table1346[[#This Row],[パイプハウス
単価（円）]]*table1346[[#This Row],[ハウス
数量]]+table1346[[#This Row],[ベンチ
単価（円）]]*table1346[[#This Row],[ベンチ
数量]]</f>
        <v>0</v>
      </c>
      <c r="N40" s="16">
        <f>table1346[[#This Row],[事業費（円）
税抜]]*1.1</f>
        <v>0</v>
      </c>
      <c r="O40" s="1"/>
      <c r="P40" s="4">
        <f>table1346[[#This Row],[要望者
（取組主体）名]]</f>
        <v>0</v>
      </c>
      <c r="Q40" s="5">
        <f>IF(COUNTIF($D$5:D40,D40)&gt;=2,"",SUMIF($D:$D,D40,$E:$E))</f>
        <v>0</v>
      </c>
      <c r="R40" s="2">
        <f>IF(COUNTIF($D$5:D40,D40)&gt;=2,"",SUMIF($D:$D,D40,$M:$M))</f>
        <v>0</v>
      </c>
      <c r="S40" s="2">
        <f>table1346[[#This Row],[申請者別合計（円）]]*1.1</f>
        <v>0</v>
      </c>
      <c r="T40" s="2">
        <f>IFERROR(ROUNDDOWN(table1346[[#This Row],[申請者別合計（円）]]*0.5,-3),"")</f>
        <v>0</v>
      </c>
      <c r="U40" s="1"/>
      <c r="V40" s="4">
        <f>IFERROR(table1346[[#This Row],[申請者別合計（円）]]-table1346[[#This Row],[県補助]]+table1346[[#This Row],[市町村費]],"")</f>
        <v>0</v>
      </c>
      <c r="Z40" s="8" t="s">
        <v>30</v>
      </c>
    </row>
    <row r="41" spans="2:26" hidden="1" x14ac:dyDescent="0.15">
      <c r="B41" s="12">
        <v>35</v>
      </c>
      <c r="C41" s="12"/>
      <c r="D41" s="13"/>
      <c r="E41" s="13"/>
      <c r="F41" s="12"/>
      <c r="G41" s="12"/>
      <c r="H41" s="12"/>
      <c r="I41" s="12"/>
      <c r="J41" s="12"/>
      <c r="K41" s="13"/>
      <c r="L41" s="12"/>
      <c r="M41" s="13">
        <f>table1346[[#This Row],[パイプハウス
単価（円）]]*table1346[[#This Row],[ハウス
数量]]+table1346[[#This Row],[ベンチ
単価（円）]]*table1346[[#This Row],[ベンチ
数量]]</f>
        <v>0</v>
      </c>
      <c r="N41" s="16">
        <f>table1346[[#This Row],[事業費（円）
税抜]]*1.1</f>
        <v>0</v>
      </c>
      <c r="O41" s="1"/>
      <c r="P41" s="4">
        <f>table1346[[#This Row],[要望者
（取組主体）名]]</f>
        <v>0</v>
      </c>
      <c r="Q41" s="5">
        <f>IF(COUNTIF($D$5:D41,D41)&gt;=2,"",SUMIF($D:$D,D41,$E:$E))</f>
        <v>0</v>
      </c>
      <c r="R41" s="2">
        <f>IF(COUNTIF($D$5:D41,D41)&gt;=2,"",SUMIF($D:$D,D41,$M:$M))</f>
        <v>0</v>
      </c>
      <c r="S41" s="2">
        <f>table1346[[#This Row],[申請者別合計（円）]]*1.1</f>
        <v>0</v>
      </c>
      <c r="T41" s="2">
        <f>IFERROR(ROUNDDOWN(table1346[[#This Row],[申請者別合計（円）]]*0.5,-3),"")</f>
        <v>0</v>
      </c>
      <c r="U41" s="1"/>
      <c r="V41" s="4">
        <f>IFERROR(table1346[[#This Row],[申請者別合計（円）]]-table1346[[#This Row],[県補助]]+table1346[[#This Row],[市町村費]],"")</f>
        <v>0</v>
      </c>
      <c r="Z41" s="8"/>
    </row>
    <row r="42" spans="2:26" hidden="1" x14ac:dyDescent="0.15">
      <c r="B42" s="12">
        <v>36</v>
      </c>
      <c r="C42" s="12"/>
      <c r="D42" s="13"/>
      <c r="E42" s="13"/>
      <c r="F42" s="12"/>
      <c r="G42" s="12"/>
      <c r="H42" s="12"/>
      <c r="I42" s="12"/>
      <c r="J42" s="12"/>
      <c r="K42" s="13"/>
      <c r="L42" s="12"/>
      <c r="M42" s="13">
        <f>table1346[[#This Row],[パイプハウス
単価（円）]]*table1346[[#This Row],[ハウス
数量]]+table1346[[#This Row],[ベンチ
単価（円）]]*table1346[[#This Row],[ベンチ
数量]]</f>
        <v>0</v>
      </c>
      <c r="N42" s="16">
        <f>table1346[[#This Row],[事業費（円）
税抜]]*1.1</f>
        <v>0</v>
      </c>
      <c r="O42" s="1"/>
      <c r="P42" s="4">
        <f>table1346[[#This Row],[要望者
（取組主体）名]]</f>
        <v>0</v>
      </c>
      <c r="Q42" s="5">
        <f>IF(COUNTIF($D$5:D42,D42)&gt;=2,"",SUMIF($D:$D,D42,$E:$E))</f>
        <v>0</v>
      </c>
      <c r="R42" s="2">
        <f>IF(COUNTIF($D$5:D42,D42)&gt;=2,"",SUMIF($D:$D,D42,$M:$M))</f>
        <v>0</v>
      </c>
      <c r="S42" s="2">
        <f>table1346[[#This Row],[申請者別合計（円）]]*1.1</f>
        <v>0</v>
      </c>
      <c r="T42" s="2">
        <f>IFERROR(ROUNDDOWN(table1346[[#This Row],[申請者別合計（円）]]*0.5,-3),"")</f>
        <v>0</v>
      </c>
      <c r="U42" s="1"/>
      <c r="V42" s="4">
        <f>IFERROR(table1346[[#This Row],[申請者別合計（円）]]-table1346[[#This Row],[県補助]]+table1346[[#This Row],[市町村費]],"")</f>
        <v>0</v>
      </c>
      <c r="Z42" s="8"/>
    </row>
    <row r="43" spans="2:26" hidden="1" x14ac:dyDescent="0.15">
      <c r="B43" s="12">
        <v>37</v>
      </c>
      <c r="C43" s="12"/>
      <c r="D43" s="13"/>
      <c r="E43" s="13"/>
      <c r="F43" s="12"/>
      <c r="G43" s="12"/>
      <c r="H43" s="12"/>
      <c r="I43" s="12"/>
      <c r="J43" s="12"/>
      <c r="K43" s="13"/>
      <c r="L43" s="12"/>
      <c r="M43" s="13">
        <f>table1346[[#This Row],[パイプハウス
単価（円）]]*table1346[[#This Row],[ハウス
数量]]+table1346[[#This Row],[ベンチ
単価（円）]]*table1346[[#This Row],[ベンチ
数量]]</f>
        <v>0</v>
      </c>
      <c r="N43" s="16">
        <f>table1346[[#This Row],[事業費（円）
税抜]]*1.1</f>
        <v>0</v>
      </c>
      <c r="O43" s="1"/>
      <c r="P43" s="4">
        <f>table1346[[#This Row],[要望者
（取組主体）名]]</f>
        <v>0</v>
      </c>
      <c r="Q43" s="5">
        <f>IF(COUNTIF($D$5:D43,D43)&gt;=2,"",SUMIF($D:$D,D43,$E:$E))</f>
        <v>0</v>
      </c>
      <c r="R43" s="2">
        <f>IF(COUNTIF($D$5:D43,D43)&gt;=2,"",SUMIF($D:$D,D43,$M:$M))</f>
        <v>0</v>
      </c>
      <c r="S43" s="2">
        <f>table1346[[#This Row],[申請者別合計（円）]]*1.1</f>
        <v>0</v>
      </c>
      <c r="T43" s="2">
        <f>IFERROR(ROUNDDOWN(table1346[[#This Row],[申請者別合計（円）]]*0.5,-3),"")</f>
        <v>0</v>
      </c>
      <c r="U43" s="1"/>
      <c r="V43" s="4">
        <f>IFERROR(table1346[[#This Row],[申請者別合計（円）]]-table1346[[#This Row],[県補助]]+table1346[[#This Row],[市町村費]],"")</f>
        <v>0</v>
      </c>
      <c r="Z43" s="8"/>
    </row>
    <row r="44" spans="2:26" hidden="1" x14ac:dyDescent="0.15">
      <c r="B44" s="12">
        <v>38</v>
      </c>
      <c r="C44" s="12"/>
      <c r="D44" s="13"/>
      <c r="E44" s="13"/>
      <c r="F44" s="12"/>
      <c r="G44" s="12"/>
      <c r="H44" s="12"/>
      <c r="I44" s="12"/>
      <c r="J44" s="12"/>
      <c r="K44" s="13"/>
      <c r="L44" s="12"/>
      <c r="M44" s="13">
        <f>table1346[[#This Row],[パイプハウス
単価（円）]]*table1346[[#This Row],[ハウス
数量]]+table1346[[#This Row],[ベンチ
単価（円）]]*table1346[[#This Row],[ベンチ
数量]]</f>
        <v>0</v>
      </c>
      <c r="N44" s="16">
        <f>table1346[[#This Row],[事業費（円）
税抜]]*1.1</f>
        <v>0</v>
      </c>
      <c r="O44" s="1"/>
      <c r="P44" s="4">
        <f>table1346[[#This Row],[要望者
（取組主体）名]]</f>
        <v>0</v>
      </c>
      <c r="Q44" s="5">
        <f>IF(COUNTIF($D$5:D44,D44)&gt;=2,"",SUMIF($D:$D,D44,$E:$E))</f>
        <v>0</v>
      </c>
      <c r="R44" s="2">
        <f>IF(COUNTIF($D$5:D44,D44)&gt;=2,"",SUMIF($D:$D,D44,$M:$M))</f>
        <v>0</v>
      </c>
      <c r="S44" s="2">
        <f>table1346[[#This Row],[申請者別合計（円）]]*1.1</f>
        <v>0</v>
      </c>
      <c r="T44" s="2">
        <f>IFERROR(ROUNDDOWN(table1346[[#This Row],[申請者別合計（円）]]*0.5,-3),"")</f>
        <v>0</v>
      </c>
      <c r="U44" s="1"/>
      <c r="V44" s="4">
        <f>IFERROR(table1346[[#This Row],[申請者別合計（円）]]-table1346[[#This Row],[県補助]]+table1346[[#This Row],[市町村費]],"")</f>
        <v>0</v>
      </c>
      <c r="Z44" s="8"/>
    </row>
    <row r="45" spans="2:26" hidden="1" x14ac:dyDescent="0.15">
      <c r="B45" s="12">
        <v>39</v>
      </c>
      <c r="C45" s="12"/>
      <c r="D45" s="13"/>
      <c r="E45" s="13"/>
      <c r="F45" s="12"/>
      <c r="G45" s="12"/>
      <c r="H45" s="12"/>
      <c r="I45" s="12"/>
      <c r="J45" s="12"/>
      <c r="K45" s="13"/>
      <c r="L45" s="12"/>
      <c r="M45" s="13">
        <f>table1346[[#This Row],[パイプハウス
単価（円）]]*table1346[[#This Row],[ハウス
数量]]+table1346[[#This Row],[ベンチ
単価（円）]]*table1346[[#This Row],[ベンチ
数量]]</f>
        <v>0</v>
      </c>
      <c r="N45" s="16">
        <f>table1346[[#This Row],[事業費（円）
税抜]]*1.1</f>
        <v>0</v>
      </c>
      <c r="O45" s="1"/>
      <c r="P45" s="4">
        <f>table1346[[#This Row],[要望者
（取組主体）名]]</f>
        <v>0</v>
      </c>
      <c r="Q45" s="5">
        <f>IF(COUNTIF($D$5:D45,D45)&gt;=2,"",SUMIF($D:$D,D45,$E:$E))</f>
        <v>0</v>
      </c>
      <c r="R45" s="2">
        <f>IF(COUNTIF($D$5:D45,D45)&gt;=2,"",SUMIF($D:$D,D45,$M:$M))</f>
        <v>0</v>
      </c>
      <c r="S45" s="2">
        <f>table1346[[#This Row],[申請者別合計（円）]]*1.1</f>
        <v>0</v>
      </c>
      <c r="T45" s="2">
        <f>IFERROR(ROUNDDOWN(table1346[[#This Row],[申請者別合計（円）]]*0.5,-3),"")</f>
        <v>0</v>
      </c>
      <c r="U45" s="1"/>
      <c r="V45" s="4">
        <f>IFERROR(table1346[[#This Row],[申請者別合計（円）]]-table1346[[#This Row],[県補助]]+table1346[[#This Row],[市町村費]],"")</f>
        <v>0</v>
      </c>
      <c r="Z45" s="8"/>
    </row>
    <row r="46" spans="2:26" hidden="1" x14ac:dyDescent="0.15">
      <c r="B46" s="12">
        <v>40</v>
      </c>
      <c r="C46" s="12"/>
      <c r="D46" s="13"/>
      <c r="E46" s="13"/>
      <c r="F46" s="12"/>
      <c r="G46" s="12"/>
      <c r="H46" s="12"/>
      <c r="I46" s="12"/>
      <c r="J46" s="12"/>
      <c r="K46" s="13"/>
      <c r="L46" s="12"/>
      <c r="M46" s="13">
        <f>table1346[[#This Row],[パイプハウス
単価（円）]]*table1346[[#This Row],[ハウス
数量]]+table1346[[#This Row],[ベンチ
単価（円）]]*table1346[[#This Row],[ベンチ
数量]]</f>
        <v>0</v>
      </c>
      <c r="N46" s="16">
        <f>table1346[[#This Row],[事業費（円）
税抜]]*1.1</f>
        <v>0</v>
      </c>
      <c r="O46" s="1"/>
      <c r="P46" s="4">
        <f>table1346[[#This Row],[要望者
（取組主体）名]]</f>
        <v>0</v>
      </c>
      <c r="Q46" s="5">
        <f>IF(COUNTIF($D$5:D46,D46)&gt;=2,"",SUMIF($D:$D,D46,$E:$E))</f>
        <v>0</v>
      </c>
      <c r="R46" s="2">
        <f>IF(COUNTIF($D$5:D46,D46)&gt;=2,"",SUMIF($D:$D,D46,$M:$M))</f>
        <v>0</v>
      </c>
      <c r="S46" s="2">
        <f>table1346[[#This Row],[申請者別合計（円）]]*1.1</f>
        <v>0</v>
      </c>
      <c r="T46" s="2">
        <f>IFERROR(ROUNDDOWN(table1346[[#This Row],[申請者別合計（円）]]*0.5,-3),"")</f>
        <v>0</v>
      </c>
      <c r="U46" s="1"/>
      <c r="V46" s="4">
        <f>IFERROR(table1346[[#This Row],[申請者別合計（円）]]-table1346[[#This Row],[県補助]]+table1346[[#This Row],[市町村費]],"")</f>
        <v>0</v>
      </c>
      <c r="Z46" s="8"/>
    </row>
    <row r="47" spans="2:26" hidden="1" x14ac:dyDescent="0.15">
      <c r="B47" s="12">
        <v>41</v>
      </c>
      <c r="C47" s="12"/>
      <c r="D47" s="13"/>
      <c r="E47" s="13"/>
      <c r="F47" s="12"/>
      <c r="G47" s="12"/>
      <c r="H47" s="12"/>
      <c r="I47" s="12"/>
      <c r="J47" s="12"/>
      <c r="K47" s="13"/>
      <c r="L47" s="12"/>
      <c r="M47" s="13">
        <f>table1346[[#This Row],[パイプハウス
単価（円）]]*table1346[[#This Row],[ハウス
数量]]+table1346[[#This Row],[ベンチ
単価（円）]]*table1346[[#This Row],[ベンチ
数量]]</f>
        <v>0</v>
      </c>
      <c r="N47" s="16">
        <f>table1346[[#This Row],[事業費（円）
税抜]]*1.1</f>
        <v>0</v>
      </c>
      <c r="O47" s="1"/>
      <c r="P47" s="4">
        <f>table1346[[#This Row],[要望者
（取組主体）名]]</f>
        <v>0</v>
      </c>
      <c r="Q47" s="5">
        <f>IF(COUNTIF($D$5:D47,D47)&gt;=2,"",SUMIF($D:$D,D47,$E:$E))</f>
        <v>0</v>
      </c>
      <c r="R47" s="2">
        <f>IF(COUNTIF($D$5:D47,D47)&gt;=2,"",SUMIF($D:$D,D47,$M:$M))</f>
        <v>0</v>
      </c>
      <c r="S47" s="2">
        <f>table1346[[#This Row],[申請者別合計（円）]]*1.1</f>
        <v>0</v>
      </c>
      <c r="T47" s="2">
        <f>IFERROR(ROUNDDOWN(table1346[[#This Row],[申請者別合計（円）]]*0.5,-3),"")</f>
        <v>0</v>
      </c>
      <c r="U47" s="1"/>
      <c r="V47" s="4">
        <f>IFERROR(table1346[[#This Row],[申請者別合計（円）]]-table1346[[#This Row],[県補助]]+table1346[[#This Row],[市町村費]],"")</f>
        <v>0</v>
      </c>
      <c r="Z47" s="8"/>
    </row>
    <row r="48" spans="2:26" hidden="1" x14ac:dyDescent="0.15">
      <c r="B48" s="12">
        <v>42</v>
      </c>
      <c r="C48" s="12"/>
      <c r="D48" s="13"/>
      <c r="E48" s="13"/>
      <c r="F48" s="12"/>
      <c r="G48" s="12"/>
      <c r="H48" s="12"/>
      <c r="I48" s="12"/>
      <c r="J48" s="12"/>
      <c r="K48" s="13"/>
      <c r="L48" s="12"/>
      <c r="M48" s="13">
        <f>table1346[[#This Row],[パイプハウス
単価（円）]]*table1346[[#This Row],[ハウス
数量]]+table1346[[#This Row],[ベンチ
単価（円）]]*table1346[[#This Row],[ベンチ
数量]]</f>
        <v>0</v>
      </c>
      <c r="N48" s="16">
        <f>table1346[[#This Row],[事業費（円）
税抜]]*1.1</f>
        <v>0</v>
      </c>
      <c r="O48" s="1"/>
      <c r="P48" s="4">
        <f>table1346[[#This Row],[要望者
（取組主体）名]]</f>
        <v>0</v>
      </c>
      <c r="Q48" s="5">
        <f>IF(COUNTIF($D$5:D48,D48)&gt;=2,"",SUMIF($D:$D,D48,$E:$E))</f>
        <v>0</v>
      </c>
      <c r="R48" s="2">
        <f>IF(COUNTIF($D$5:D48,D48)&gt;=2,"",SUMIF($D:$D,D48,$M:$M))</f>
        <v>0</v>
      </c>
      <c r="S48" s="2">
        <f>table1346[[#This Row],[申請者別合計（円）]]*1.1</f>
        <v>0</v>
      </c>
      <c r="T48" s="2">
        <f>IFERROR(ROUNDDOWN(table1346[[#This Row],[申請者別合計（円）]]*0.5,-3),"")</f>
        <v>0</v>
      </c>
      <c r="U48" s="1"/>
      <c r="V48" s="4">
        <f>IFERROR(table1346[[#This Row],[申請者別合計（円）]]-table1346[[#This Row],[県補助]]+table1346[[#This Row],[市町村費]],"")</f>
        <v>0</v>
      </c>
      <c r="Z48" s="8"/>
    </row>
    <row r="49" spans="2:26" hidden="1" x14ac:dyDescent="0.15">
      <c r="B49" s="12">
        <v>43</v>
      </c>
      <c r="C49" s="12"/>
      <c r="D49" s="13"/>
      <c r="E49" s="13"/>
      <c r="F49" s="12"/>
      <c r="G49" s="12"/>
      <c r="H49" s="12"/>
      <c r="I49" s="12"/>
      <c r="J49" s="12"/>
      <c r="K49" s="13"/>
      <c r="L49" s="12"/>
      <c r="M49" s="13">
        <f>table1346[[#This Row],[パイプハウス
単価（円）]]*table1346[[#This Row],[ハウス
数量]]+table1346[[#This Row],[ベンチ
単価（円）]]*table1346[[#This Row],[ベンチ
数量]]</f>
        <v>0</v>
      </c>
      <c r="N49" s="16">
        <f>table1346[[#This Row],[事業費（円）
税抜]]*1.1</f>
        <v>0</v>
      </c>
      <c r="O49" s="1"/>
      <c r="P49" s="4">
        <f>table1346[[#This Row],[要望者
（取組主体）名]]</f>
        <v>0</v>
      </c>
      <c r="Q49" s="5">
        <f>IF(COUNTIF($D$5:D49,D49)&gt;=2,"",SUMIF($D:$D,D49,$E:$E))</f>
        <v>0</v>
      </c>
      <c r="R49" s="2">
        <f>IF(COUNTIF($D$5:D49,D49)&gt;=2,"",SUMIF($D:$D,D49,$M:$M))</f>
        <v>0</v>
      </c>
      <c r="S49" s="2">
        <f>table1346[[#This Row],[申請者別合計（円）]]*1.1</f>
        <v>0</v>
      </c>
      <c r="T49" s="2">
        <f>IFERROR(ROUNDDOWN(table1346[[#This Row],[申請者別合計（円）]]*0.5,-3),"")</f>
        <v>0</v>
      </c>
      <c r="U49" s="1"/>
      <c r="V49" s="4">
        <f>IFERROR(table1346[[#This Row],[申請者別合計（円）]]-table1346[[#This Row],[県補助]]+table1346[[#This Row],[市町村費]],"")</f>
        <v>0</v>
      </c>
      <c r="Z49" s="8"/>
    </row>
    <row r="50" spans="2:26" hidden="1" x14ac:dyDescent="0.15">
      <c r="B50" s="12">
        <v>44</v>
      </c>
      <c r="C50" s="12"/>
      <c r="D50" s="13"/>
      <c r="E50" s="13"/>
      <c r="F50" s="12"/>
      <c r="G50" s="12"/>
      <c r="H50" s="12"/>
      <c r="I50" s="12"/>
      <c r="J50" s="12"/>
      <c r="K50" s="13"/>
      <c r="L50" s="12"/>
      <c r="M50" s="13">
        <f>table1346[[#This Row],[パイプハウス
単価（円）]]*table1346[[#This Row],[ハウス
数量]]+table1346[[#This Row],[ベンチ
単価（円）]]*table1346[[#This Row],[ベンチ
数量]]</f>
        <v>0</v>
      </c>
      <c r="N50" s="16">
        <f>table1346[[#This Row],[事業費（円）
税抜]]*1.1</f>
        <v>0</v>
      </c>
      <c r="O50" s="1"/>
      <c r="P50" s="4">
        <f>table1346[[#This Row],[要望者
（取組主体）名]]</f>
        <v>0</v>
      </c>
      <c r="Q50" s="5">
        <f>IF(COUNTIF($D$5:D50,D50)&gt;=2,"",SUMIF($D:$D,D50,$E:$E))</f>
        <v>0</v>
      </c>
      <c r="R50" s="2">
        <f>IF(COUNTIF($D$5:D50,D50)&gt;=2,"",SUMIF($D:$D,D50,$M:$M))</f>
        <v>0</v>
      </c>
      <c r="S50" s="2">
        <f>table1346[[#This Row],[申請者別合計（円）]]*1.1</f>
        <v>0</v>
      </c>
      <c r="T50" s="2">
        <f>IFERROR(ROUNDDOWN(table1346[[#This Row],[申請者別合計（円）]]*0.5,-3),"")</f>
        <v>0</v>
      </c>
      <c r="U50" s="1"/>
      <c r="V50" s="4">
        <f>IFERROR(table1346[[#This Row],[申請者別合計（円）]]-table1346[[#This Row],[県補助]]+table1346[[#This Row],[市町村費]],"")</f>
        <v>0</v>
      </c>
      <c r="Z50" s="8"/>
    </row>
    <row r="51" spans="2:26" hidden="1" x14ac:dyDescent="0.15">
      <c r="B51" s="12">
        <v>45</v>
      </c>
      <c r="C51" s="12"/>
      <c r="D51" s="13"/>
      <c r="E51" s="13"/>
      <c r="F51" s="12"/>
      <c r="G51" s="12"/>
      <c r="H51" s="12"/>
      <c r="I51" s="12"/>
      <c r="J51" s="12"/>
      <c r="K51" s="13"/>
      <c r="L51" s="12"/>
      <c r="M51" s="13">
        <f>table1346[[#This Row],[パイプハウス
単価（円）]]*table1346[[#This Row],[ハウス
数量]]+table1346[[#This Row],[ベンチ
単価（円）]]*table1346[[#This Row],[ベンチ
数量]]</f>
        <v>0</v>
      </c>
      <c r="N51" s="16">
        <f>table1346[[#This Row],[事業費（円）
税抜]]*1.1</f>
        <v>0</v>
      </c>
      <c r="O51" s="1"/>
      <c r="P51" s="4">
        <f>table1346[[#This Row],[要望者
（取組主体）名]]</f>
        <v>0</v>
      </c>
      <c r="Q51" s="5">
        <f>IF(COUNTIF($D$5:D51,D51)&gt;=2,"",SUMIF($D:$D,D51,$E:$E))</f>
        <v>0</v>
      </c>
      <c r="R51" s="2">
        <f>IF(COUNTIF($D$5:D51,D51)&gt;=2,"",SUMIF($D:$D,D51,$M:$M))</f>
        <v>0</v>
      </c>
      <c r="S51" s="2">
        <f>table1346[[#This Row],[申請者別合計（円）]]*1.1</f>
        <v>0</v>
      </c>
      <c r="T51" s="2">
        <f>IFERROR(ROUNDDOWN(table1346[[#This Row],[申請者別合計（円）]]*0.5,-3),"")</f>
        <v>0</v>
      </c>
      <c r="U51" s="1"/>
      <c r="V51" s="4">
        <f>IFERROR(table1346[[#This Row],[申請者別合計（円）]]-table1346[[#This Row],[県補助]]+table1346[[#This Row],[市町村費]],"")</f>
        <v>0</v>
      </c>
      <c r="Z51" s="8"/>
    </row>
    <row r="52" spans="2:26" hidden="1" x14ac:dyDescent="0.15">
      <c r="B52" s="12">
        <v>46</v>
      </c>
      <c r="C52" s="12"/>
      <c r="D52" s="13"/>
      <c r="E52" s="13"/>
      <c r="F52" s="12"/>
      <c r="G52" s="12"/>
      <c r="H52" s="12"/>
      <c r="I52" s="12"/>
      <c r="J52" s="12"/>
      <c r="K52" s="13"/>
      <c r="L52" s="12"/>
      <c r="M52" s="13">
        <f>table1346[[#This Row],[パイプハウス
単価（円）]]*table1346[[#This Row],[ハウス
数量]]+table1346[[#This Row],[ベンチ
単価（円）]]*table1346[[#This Row],[ベンチ
数量]]</f>
        <v>0</v>
      </c>
      <c r="N52" s="16">
        <f>table1346[[#This Row],[事業費（円）
税抜]]*1.1</f>
        <v>0</v>
      </c>
      <c r="O52" s="1"/>
      <c r="P52" s="4">
        <f>table1346[[#This Row],[要望者
（取組主体）名]]</f>
        <v>0</v>
      </c>
      <c r="Q52" s="5">
        <f>IF(COUNTIF($D$5:D52,D52)&gt;=2,"",SUMIF($D:$D,D52,$E:$E))</f>
        <v>0</v>
      </c>
      <c r="R52" s="2">
        <f>IF(COUNTIF($D$5:D52,D52)&gt;=2,"",SUMIF($D:$D,D52,$M:$M))</f>
        <v>0</v>
      </c>
      <c r="S52" s="2">
        <f>table1346[[#This Row],[申請者別合計（円）]]*1.1</f>
        <v>0</v>
      </c>
      <c r="T52" s="2">
        <f>IFERROR(ROUNDDOWN(table1346[[#This Row],[申請者別合計（円）]]*0.5,-3),"")</f>
        <v>0</v>
      </c>
      <c r="U52" s="1"/>
      <c r="V52" s="4">
        <f>IFERROR(table1346[[#This Row],[申請者別合計（円）]]-table1346[[#This Row],[県補助]]+table1346[[#This Row],[市町村費]],"")</f>
        <v>0</v>
      </c>
      <c r="Z52" s="8"/>
    </row>
    <row r="53" spans="2:26" hidden="1" x14ac:dyDescent="0.15">
      <c r="B53" s="12">
        <v>47</v>
      </c>
      <c r="C53" s="12"/>
      <c r="D53" s="13"/>
      <c r="E53" s="13"/>
      <c r="F53" s="12"/>
      <c r="G53" s="12"/>
      <c r="H53" s="12"/>
      <c r="I53" s="12"/>
      <c r="J53" s="12"/>
      <c r="K53" s="13"/>
      <c r="L53" s="12"/>
      <c r="M53" s="13">
        <f>table1346[[#This Row],[パイプハウス
単価（円）]]*table1346[[#This Row],[ハウス
数量]]+table1346[[#This Row],[ベンチ
単価（円）]]*table1346[[#This Row],[ベンチ
数量]]</f>
        <v>0</v>
      </c>
      <c r="N53" s="16">
        <f>table1346[[#This Row],[事業費（円）
税抜]]*1.1</f>
        <v>0</v>
      </c>
      <c r="O53" s="1"/>
      <c r="P53" s="4">
        <f>table1346[[#This Row],[要望者
（取組主体）名]]</f>
        <v>0</v>
      </c>
      <c r="Q53" s="5">
        <f>IF(COUNTIF($D$5:D53,D53)&gt;=2,"",SUMIF($D:$D,D53,$E:$E))</f>
        <v>0</v>
      </c>
      <c r="R53" s="2">
        <f>IF(COUNTIF($D$5:D53,D53)&gt;=2,"",SUMIF($D:$D,D53,$M:$M))</f>
        <v>0</v>
      </c>
      <c r="S53" s="2">
        <f>table1346[[#This Row],[申請者別合計（円）]]*1.1</f>
        <v>0</v>
      </c>
      <c r="T53" s="2">
        <f>IFERROR(ROUNDDOWN(table1346[[#This Row],[申請者別合計（円）]]*0.5,-3),"")</f>
        <v>0</v>
      </c>
      <c r="U53" s="1"/>
      <c r="V53" s="4">
        <f>IFERROR(table1346[[#This Row],[申請者別合計（円）]]-table1346[[#This Row],[県補助]]+table1346[[#This Row],[市町村費]],"")</f>
        <v>0</v>
      </c>
      <c r="Z53" s="8"/>
    </row>
    <row r="54" spans="2:26" hidden="1" x14ac:dyDescent="0.15">
      <c r="B54" s="12">
        <v>48</v>
      </c>
      <c r="C54" s="12"/>
      <c r="D54" s="13"/>
      <c r="E54" s="13"/>
      <c r="F54" s="12"/>
      <c r="G54" s="12"/>
      <c r="H54" s="12"/>
      <c r="I54" s="12"/>
      <c r="J54" s="12"/>
      <c r="K54" s="13"/>
      <c r="L54" s="12"/>
      <c r="M54" s="13">
        <f>table1346[[#This Row],[パイプハウス
単価（円）]]*table1346[[#This Row],[ハウス
数量]]+table1346[[#This Row],[ベンチ
単価（円）]]*table1346[[#This Row],[ベンチ
数量]]</f>
        <v>0</v>
      </c>
      <c r="N54" s="16">
        <f>table1346[[#This Row],[事業費（円）
税抜]]*1.1</f>
        <v>0</v>
      </c>
      <c r="O54" s="1"/>
      <c r="P54" s="4">
        <f>table1346[[#This Row],[要望者
（取組主体）名]]</f>
        <v>0</v>
      </c>
      <c r="Q54" s="5">
        <f>IF(COUNTIF($D$5:D54,D54)&gt;=2,"",SUMIF($D:$D,D54,$E:$E))</f>
        <v>0</v>
      </c>
      <c r="R54" s="2">
        <f>IF(COUNTIF($D$5:D54,D54)&gt;=2,"",SUMIF($D:$D,D54,$M:$M))</f>
        <v>0</v>
      </c>
      <c r="S54" s="2">
        <f>table1346[[#This Row],[申請者別合計（円）]]*1.1</f>
        <v>0</v>
      </c>
      <c r="T54" s="2">
        <f>IFERROR(ROUNDDOWN(table1346[[#This Row],[申請者別合計（円）]]*0.5,-3),"")</f>
        <v>0</v>
      </c>
      <c r="U54" s="1"/>
      <c r="V54" s="4">
        <f>IFERROR(table1346[[#This Row],[申請者別合計（円）]]-table1346[[#This Row],[県補助]]+table1346[[#This Row],[市町村費]],"")</f>
        <v>0</v>
      </c>
      <c r="Z54" s="8"/>
    </row>
    <row r="55" spans="2:26" hidden="1" x14ac:dyDescent="0.15">
      <c r="B55" s="12">
        <v>49</v>
      </c>
      <c r="C55" s="12"/>
      <c r="D55" s="13"/>
      <c r="E55" s="13"/>
      <c r="F55" s="12"/>
      <c r="G55" s="12"/>
      <c r="H55" s="12"/>
      <c r="I55" s="12"/>
      <c r="J55" s="12"/>
      <c r="K55" s="13"/>
      <c r="L55" s="12"/>
      <c r="M55" s="13">
        <f>table1346[[#This Row],[パイプハウス
単価（円）]]*table1346[[#This Row],[ハウス
数量]]+table1346[[#This Row],[ベンチ
単価（円）]]*table1346[[#This Row],[ベンチ
数量]]</f>
        <v>0</v>
      </c>
      <c r="N55" s="16">
        <f>table1346[[#This Row],[事業費（円）
税抜]]*1.1</f>
        <v>0</v>
      </c>
      <c r="O55" s="1"/>
      <c r="P55" s="4">
        <f>table1346[[#This Row],[要望者
（取組主体）名]]</f>
        <v>0</v>
      </c>
      <c r="Q55" s="5">
        <f>IF(COUNTIF($D$5:D55,D55)&gt;=2,"",SUMIF($D:$D,D55,$E:$E))</f>
        <v>0</v>
      </c>
      <c r="R55" s="2">
        <f>IF(COUNTIF($D$5:D55,D55)&gt;=2,"",SUMIF($D:$D,D55,$M:$M))</f>
        <v>0</v>
      </c>
      <c r="S55" s="2">
        <f>table1346[[#This Row],[申請者別合計（円）]]*1.1</f>
        <v>0</v>
      </c>
      <c r="T55" s="2">
        <f>IFERROR(ROUNDDOWN(table1346[[#This Row],[申請者別合計（円）]]*0.5,-3),"")</f>
        <v>0</v>
      </c>
      <c r="U55" s="1"/>
      <c r="V55" s="4">
        <f>IFERROR(table1346[[#This Row],[申請者別合計（円）]]-table1346[[#This Row],[県補助]]+table1346[[#This Row],[市町村費]],"")</f>
        <v>0</v>
      </c>
      <c r="Z55" s="8"/>
    </row>
    <row r="56" spans="2:26" hidden="1" x14ac:dyDescent="0.15">
      <c r="B56" s="12">
        <v>50</v>
      </c>
      <c r="C56" s="12"/>
      <c r="D56" s="13"/>
      <c r="E56" s="13"/>
      <c r="F56" s="12"/>
      <c r="G56" s="12"/>
      <c r="H56" s="12"/>
      <c r="I56" s="12"/>
      <c r="J56" s="12"/>
      <c r="K56" s="13"/>
      <c r="L56" s="12"/>
      <c r="M56" s="13">
        <f>table1346[[#This Row],[パイプハウス
単価（円）]]*table1346[[#This Row],[ハウス
数量]]+table1346[[#This Row],[ベンチ
単価（円）]]*table1346[[#This Row],[ベンチ
数量]]</f>
        <v>0</v>
      </c>
      <c r="N56" s="16">
        <f>table1346[[#This Row],[事業費（円）
税抜]]*1.1</f>
        <v>0</v>
      </c>
      <c r="O56" s="1"/>
      <c r="P56" s="4">
        <f>table1346[[#This Row],[要望者
（取組主体）名]]</f>
        <v>0</v>
      </c>
      <c r="Q56" s="5">
        <f>IF(COUNTIF($D$5:D56,D56)&gt;=2,"",SUMIF($D:$D,D56,$E:$E))</f>
        <v>0</v>
      </c>
      <c r="R56" s="2">
        <f>IF(COUNTIF($D$5:D56,D56)&gt;=2,"",SUMIF($D:$D,D56,$M:$M))</f>
        <v>0</v>
      </c>
      <c r="S56" s="2">
        <f>table1346[[#This Row],[申請者別合計（円）]]*1.1</f>
        <v>0</v>
      </c>
      <c r="T56" s="2">
        <f>IFERROR(ROUNDDOWN(table1346[[#This Row],[申請者別合計（円）]]*0.5,-3),"")</f>
        <v>0</v>
      </c>
      <c r="U56" s="1"/>
      <c r="V56" s="4">
        <f>IFERROR(table1346[[#This Row],[申請者別合計（円）]]-table1346[[#This Row],[県補助]]+table1346[[#This Row],[市町村費]],"")</f>
        <v>0</v>
      </c>
      <c r="Z56" s="8"/>
    </row>
    <row r="57" spans="2:26" hidden="1" x14ac:dyDescent="0.15">
      <c r="B57" s="12">
        <v>51</v>
      </c>
      <c r="C57" s="12"/>
      <c r="D57" s="13"/>
      <c r="E57" s="13"/>
      <c r="F57" s="12"/>
      <c r="G57" s="12"/>
      <c r="H57" s="12"/>
      <c r="I57" s="12"/>
      <c r="J57" s="12"/>
      <c r="K57" s="13"/>
      <c r="L57" s="12"/>
      <c r="M57" s="13">
        <f>table1346[[#This Row],[パイプハウス
単価（円）]]*table1346[[#This Row],[ハウス
数量]]+table1346[[#This Row],[ベンチ
単価（円）]]*table1346[[#This Row],[ベンチ
数量]]</f>
        <v>0</v>
      </c>
      <c r="N57" s="16">
        <f>table1346[[#This Row],[事業費（円）
税抜]]*1.1</f>
        <v>0</v>
      </c>
      <c r="O57" s="1"/>
      <c r="P57" s="4">
        <f>table1346[[#This Row],[要望者
（取組主体）名]]</f>
        <v>0</v>
      </c>
      <c r="Q57" s="5">
        <f>IF(COUNTIF($D$5:D57,D57)&gt;=2,"",SUMIF($D:$D,D57,$E:$E))</f>
        <v>0</v>
      </c>
      <c r="R57" s="2">
        <f>IF(COUNTIF($D$5:D57,D57)&gt;=2,"",SUMIF($D:$D,D57,$M:$M))</f>
        <v>0</v>
      </c>
      <c r="S57" s="2">
        <f>table1346[[#This Row],[申請者別合計（円）]]*1.1</f>
        <v>0</v>
      </c>
      <c r="T57" s="2">
        <f>IFERROR(ROUNDDOWN(table1346[[#This Row],[申請者別合計（円）]]*0.5,-3),"")</f>
        <v>0</v>
      </c>
      <c r="U57" s="1"/>
      <c r="V57" s="4">
        <f>IFERROR(table1346[[#This Row],[申請者別合計（円）]]-table1346[[#This Row],[県補助]]+table1346[[#This Row],[市町村費]],"")</f>
        <v>0</v>
      </c>
      <c r="Z57" s="8"/>
    </row>
    <row r="58" spans="2:26" hidden="1" x14ac:dyDescent="0.15">
      <c r="B58" s="12">
        <v>52</v>
      </c>
      <c r="C58" s="12"/>
      <c r="D58" s="13"/>
      <c r="E58" s="13"/>
      <c r="F58" s="12"/>
      <c r="G58" s="12"/>
      <c r="H58" s="12"/>
      <c r="I58" s="12"/>
      <c r="J58" s="12"/>
      <c r="K58" s="13"/>
      <c r="L58" s="12"/>
      <c r="M58" s="13">
        <f>table1346[[#This Row],[パイプハウス
単価（円）]]*table1346[[#This Row],[ハウス
数量]]+table1346[[#This Row],[ベンチ
単価（円）]]*table1346[[#This Row],[ベンチ
数量]]</f>
        <v>0</v>
      </c>
      <c r="N58" s="16">
        <f>table1346[[#This Row],[事業費（円）
税抜]]*1.1</f>
        <v>0</v>
      </c>
      <c r="O58" s="1"/>
      <c r="P58" s="4">
        <f>table1346[[#This Row],[要望者
（取組主体）名]]</f>
        <v>0</v>
      </c>
      <c r="Q58" s="5">
        <f>IF(COUNTIF($D$5:D58,D58)&gt;=2,"",SUMIF($D:$D,D58,$E:$E))</f>
        <v>0</v>
      </c>
      <c r="R58" s="2">
        <f>IF(COUNTIF($D$5:D58,D58)&gt;=2,"",SUMIF($D:$D,D58,$M:$M))</f>
        <v>0</v>
      </c>
      <c r="S58" s="2">
        <f>table1346[[#This Row],[申請者別合計（円）]]*1.1</f>
        <v>0</v>
      </c>
      <c r="T58" s="2">
        <f>IFERROR(ROUNDDOWN(table1346[[#This Row],[申請者別合計（円）]]*0.5,-3),"")</f>
        <v>0</v>
      </c>
      <c r="U58" s="1"/>
      <c r="V58" s="4">
        <f>IFERROR(table1346[[#This Row],[申請者別合計（円）]]-table1346[[#This Row],[県補助]]+table1346[[#This Row],[市町村費]],"")</f>
        <v>0</v>
      </c>
      <c r="Z58" s="8"/>
    </row>
    <row r="59" spans="2:26" hidden="1" x14ac:dyDescent="0.15">
      <c r="B59" s="12">
        <v>53</v>
      </c>
      <c r="C59" s="12"/>
      <c r="D59" s="13"/>
      <c r="E59" s="13"/>
      <c r="F59" s="12"/>
      <c r="G59" s="12"/>
      <c r="H59" s="12"/>
      <c r="I59" s="12"/>
      <c r="J59" s="12"/>
      <c r="K59" s="13"/>
      <c r="L59" s="12"/>
      <c r="M59" s="13">
        <f>table1346[[#This Row],[パイプハウス
単価（円）]]*table1346[[#This Row],[ハウス
数量]]+table1346[[#This Row],[ベンチ
単価（円）]]*table1346[[#This Row],[ベンチ
数量]]</f>
        <v>0</v>
      </c>
      <c r="N59" s="16">
        <f>table1346[[#This Row],[事業費（円）
税抜]]*1.1</f>
        <v>0</v>
      </c>
      <c r="O59" s="1"/>
      <c r="P59" s="4">
        <f>table1346[[#This Row],[要望者
（取組主体）名]]</f>
        <v>0</v>
      </c>
      <c r="Q59" s="5">
        <f>IF(COUNTIF($D$5:D59,D59)&gt;=2,"",SUMIF($D:$D,D59,$E:$E))</f>
        <v>0</v>
      </c>
      <c r="R59" s="2">
        <f>IF(COUNTIF($D$5:D59,D59)&gt;=2,"",SUMIF($D:$D,D59,$M:$M))</f>
        <v>0</v>
      </c>
      <c r="S59" s="2">
        <f>table1346[[#This Row],[申請者別合計（円）]]*1.1</f>
        <v>0</v>
      </c>
      <c r="T59" s="2">
        <f>IFERROR(ROUNDDOWN(table1346[[#This Row],[申請者別合計（円）]]*0.5,-3),"")</f>
        <v>0</v>
      </c>
      <c r="U59" s="1"/>
      <c r="V59" s="4">
        <f>IFERROR(table1346[[#This Row],[申請者別合計（円）]]-table1346[[#This Row],[県補助]]+table1346[[#This Row],[市町村費]],"")</f>
        <v>0</v>
      </c>
      <c r="Z59" s="8"/>
    </row>
    <row r="60" spans="2:26" hidden="1" x14ac:dyDescent="0.15">
      <c r="B60" s="12">
        <v>54</v>
      </c>
      <c r="C60" s="12"/>
      <c r="D60" s="13"/>
      <c r="E60" s="13"/>
      <c r="F60" s="12"/>
      <c r="G60" s="12"/>
      <c r="H60" s="12"/>
      <c r="I60" s="12"/>
      <c r="J60" s="12"/>
      <c r="K60" s="13"/>
      <c r="L60" s="12"/>
      <c r="M60" s="13">
        <f>table1346[[#This Row],[パイプハウス
単価（円）]]*table1346[[#This Row],[ハウス
数量]]+table1346[[#This Row],[ベンチ
単価（円）]]*table1346[[#This Row],[ベンチ
数量]]</f>
        <v>0</v>
      </c>
      <c r="N60" s="16">
        <f>table1346[[#This Row],[事業費（円）
税抜]]*1.1</f>
        <v>0</v>
      </c>
      <c r="O60" s="1"/>
      <c r="P60" s="4">
        <f>table1346[[#This Row],[要望者
（取組主体）名]]</f>
        <v>0</v>
      </c>
      <c r="Q60" s="5">
        <f>IF(COUNTIF($D$5:D60,D60)&gt;=2,"",SUMIF($D:$D,D60,$E:$E))</f>
        <v>0</v>
      </c>
      <c r="R60" s="2">
        <f>IF(COUNTIF($D$5:D60,D60)&gt;=2,"",SUMIF($D:$D,D60,$M:$M))</f>
        <v>0</v>
      </c>
      <c r="S60" s="2">
        <f>table1346[[#This Row],[申請者別合計（円）]]*1.1</f>
        <v>0</v>
      </c>
      <c r="T60" s="2">
        <f>IFERROR(ROUNDDOWN(table1346[[#This Row],[申請者別合計（円）]]*0.5,-3),"")</f>
        <v>0</v>
      </c>
      <c r="U60" s="1"/>
      <c r="V60" s="4">
        <f>IFERROR(table1346[[#This Row],[申請者別合計（円）]]-table1346[[#This Row],[県補助]]+table1346[[#This Row],[市町村費]],"")</f>
        <v>0</v>
      </c>
      <c r="Z60" s="8"/>
    </row>
    <row r="61" spans="2:26" hidden="1" x14ac:dyDescent="0.15">
      <c r="B61" s="12">
        <v>55</v>
      </c>
      <c r="C61" s="12"/>
      <c r="D61" s="13"/>
      <c r="E61" s="13"/>
      <c r="F61" s="12"/>
      <c r="G61" s="12"/>
      <c r="H61" s="12"/>
      <c r="I61" s="12"/>
      <c r="J61" s="12"/>
      <c r="K61" s="13"/>
      <c r="L61" s="12"/>
      <c r="M61" s="13">
        <f>table1346[[#This Row],[パイプハウス
単価（円）]]*table1346[[#This Row],[ハウス
数量]]+table1346[[#This Row],[ベンチ
単価（円）]]*table1346[[#This Row],[ベンチ
数量]]</f>
        <v>0</v>
      </c>
      <c r="N61" s="16">
        <f>table1346[[#This Row],[事業費（円）
税抜]]*1.1</f>
        <v>0</v>
      </c>
      <c r="O61" s="1"/>
      <c r="P61" s="4">
        <f>table1346[[#This Row],[要望者
（取組主体）名]]</f>
        <v>0</v>
      </c>
      <c r="Q61" s="5">
        <f>IF(COUNTIF($D$5:D61,D61)&gt;=2,"",SUMIF($D:$D,D61,$E:$E))</f>
        <v>0</v>
      </c>
      <c r="R61" s="2">
        <f>IF(COUNTIF($D$5:D61,D61)&gt;=2,"",SUMIF($D:$D,D61,$M:$M))</f>
        <v>0</v>
      </c>
      <c r="S61" s="2">
        <f>table1346[[#This Row],[申請者別合計（円）]]*1.1</f>
        <v>0</v>
      </c>
      <c r="T61" s="2">
        <f>IFERROR(ROUNDDOWN(table1346[[#This Row],[申請者別合計（円）]]*0.5,-3),"")</f>
        <v>0</v>
      </c>
      <c r="U61" s="1"/>
      <c r="V61" s="4">
        <f>IFERROR(table1346[[#This Row],[申請者別合計（円）]]-table1346[[#This Row],[県補助]]+table1346[[#This Row],[市町村費]],"")</f>
        <v>0</v>
      </c>
      <c r="Z61" s="8"/>
    </row>
    <row r="62" spans="2:26" hidden="1" x14ac:dyDescent="0.15">
      <c r="B62" s="12">
        <v>56</v>
      </c>
      <c r="C62" s="12"/>
      <c r="D62" s="13"/>
      <c r="E62" s="13"/>
      <c r="F62" s="12"/>
      <c r="G62" s="12"/>
      <c r="H62" s="12"/>
      <c r="I62" s="12"/>
      <c r="J62" s="12"/>
      <c r="K62" s="13"/>
      <c r="L62" s="12"/>
      <c r="M62" s="13">
        <f>table1346[[#This Row],[パイプハウス
単価（円）]]*table1346[[#This Row],[ハウス
数量]]+table1346[[#This Row],[ベンチ
単価（円）]]*table1346[[#This Row],[ベンチ
数量]]</f>
        <v>0</v>
      </c>
      <c r="N62" s="16">
        <f>table1346[[#This Row],[事業費（円）
税抜]]*1.1</f>
        <v>0</v>
      </c>
      <c r="O62" s="1"/>
      <c r="P62" s="4">
        <f>table1346[[#This Row],[要望者
（取組主体）名]]</f>
        <v>0</v>
      </c>
      <c r="Q62" s="5">
        <f>IF(COUNTIF($D$5:D62,D62)&gt;=2,"",SUMIF($D:$D,D62,$E:$E))</f>
        <v>0</v>
      </c>
      <c r="R62" s="2">
        <f>IF(COUNTIF($D$5:D62,D62)&gt;=2,"",SUMIF($D:$D,D62,$M:$M))</f>
        <v>0</v>
      </c>
      <c r="S62" s="2">
        <f>table1346[[#This Row],[申請者別合計（円）]]*1.1</f>
        <v>0</v>
      </c>
      <c r="T62" s="2">
        <f>IFERROR(ROUNDDOWN(table1346[[#This Row],[申請者別合計（円）]]*0.5,-3),"")</f>
        <v>0</v>
      </c>
      <c r="U62" s="1"/>
      <c r="V62" s="4">
        <f>IFERROR(table1346[[#This Row],[申請者別合計（円）]]-table1346[[#This Row],[県補助]]+table1346[[#This Row],[市町村費]],"")</f>
        <v>0</v>
      </c>
      <c r="Z62" s="8"/>
    </row>
    <row r="63" spans="2:26" hidden="1" x14ac:dyDescent="0.15">
      <c r="B63" s="12">
        <v>57</v>
      </c>
      <c r="C63" s="12"/>
      <c r="D63" s="13"/>
      <c r="E63" s="13"/>
      <c r="F63" s="12"/>
      <c r="G63" s="12"/>
      <c r="H63" s="12"/>
      <c r="I63" s="12"/>
      <c r="J63" s="12"/>
      <c r="K63" s="13"/>
      <c r="L63" s="12"/>
      <c r="M63" s="13">
        <f>table1346[[#This Row],[パイプハウス
単価（円）]]*table1346[[#This Row],[ハウス
数量]]+table1346[[#This Row],[ベンチ
単価（円）]]*table1346[[#This Row],[ベンチ
数量]]</f>
        <v>0</v>
      </c>
      <c r="N63" s="16">
        <f>table1346[[#This Row],[事業費（円）
税抜]]*1.1</f>
        <v>0</v>
      </c>
      <c r="O63" s="1"/>
      <c r="P63" s="4">
        <f>table1346[[#This Row],[要望者
（取組主体）名]]</f>
        <v>0</v>
      </c>
      <c r="Q63" s="5">
        <f>IF(COUNTIF($D$5:D63,D63)&gt;=2,"",SUMIF($D:$D,D63,$E:$E))</f>
        <v>0</v>
      </c>
      <c r="R63" s="2">
        <f>IF(COUNTIF($D$5:D63,D63)&gt;=2,"",SUMIF($D:$D,D63,$M:$M))</f>
        <v>0</v>
      </c>
      <c r="S63" s="2">
        <f>table1346[[#This Row],[申請者別合計（円）]]*1.1</f>
        <v>0</v>
      </c>
      <c r="T63" s="2">
        <f>IFERROR(ROUNDDOWN(table1346[[#This Row],[申請者別合計（円）]]*0.5,-3),"")</f>
        <v>0</v>
      </c>
      <c r="U63" s="1"/>
      <c r="V63" s="4">
        <f>IFERROR(table1346[[#This Row],[申請者別合計（円）]]-table1346[[#This Row],[県補助]]+table1346[[#This Row],[市町村費]],"")</f>
        <v>0</v>
      </c>
      <c r="Z63" s="8"/>
    </row>
    <row r="64" spans="2:26" hidden="1" x14ac:dyDescent="0.15">
      <c r="B64" s="12">
        <v>58</v>
      </c>
      <c r="C64" s="12"/>
      <c r="D64" s="13"/>
      <c r="E64" s="13"/>
      <c r="F64" s="12"/>
      <c r="G64" s="12"/>
      <c r="H64" s="12"/>
      <c r="I64" s="12"/>
      <c r="J64" s="12"/>
      <c r="K64" s="13"/>
      <c r="L64" s="12"/>
      <c r="M64" s="13">
        <f>table1346[[#This Row],[パイプハウス
単価（円）]]*table1346[[#This Row],[ハウス
数量]]+table1346[[#This Row],[ベンチ
単価（円）]]*table1346[[#This Row],[ベンチ
数量]]</f>
        <v>0</v>
      </c>
      <c r="N64" s="16">
        <f>table1346[[#This Row],[事業費（円）
税抜]]*1.1</f>
        <v>0</v>
      </c>
      <c r="O64" s="1"/>
      <c r="P64" s="4">
        <f>table1346[[#This Row],[要望者
（取組主体）名]]</f>
        <v>0</v>
      </c>
      <c r="Q64" s="5">
        <f>IF(COUNTIF($D$5:D64,D64)&gt;=2,"",SUMIF($D:$D,D64,$E:$E))</f>
        <v>0</v>
      </c>
      <c r="R64" s="2">
        <f>IF(COUNTIF($D$5:D64,D64)&gt;=2,"",SUMIF($D:$D,D64,$M:$M))</f>
        <v>0</v>
      </c>
      <c r="S64" s="2">
        <f>table1346[[#This Row],[申請者別合計（円）]]*1.1</f>
        <v>0</v>
      </c>
      <c r="T64" s="2">
        <f>IFERROR(ROUNDDOWN(table1346[[#This Row],[申請者別合計（円）]]*0.5,-3),"")</f>
        <v>0</v>
      </c>
      <c r="U64" s="1"/>
      <c r="V64" s="4">
        <f>IFERROR(table1346[[#This Row],[申請者別合計（円）]]-table1346[[#This Row],[県補助]]+table1346[[#This Row],[市町村費]],"")</f>
        <v>0</v>
      </c>
      <c r="Z64" s="8"/>
    </row>
    <row r="65" spans="2:26" hidden="1" x14ac:dyDescent="0.15">
      <c r="B65" s="12">
        <v>59</v>
      </c>
      <c r="C65" s="12"/>
      <c r="D65" s="13"/>
      <c r="E65" s="13"/>
      <c r="F65" s="12"/>
      <c r="G65" s="12"/>
      <c r="H65" s="12"/>
      <c r="I65" s="12"/>
      <c r="J65" s="12"/>
      <c r="K65" s="13"/>
      <c r="L65" s="12"/>
      <c r="M65" s="13">
        <f>table1346[[#This Row],[パイプハウス
単価（円）]]*table1346[[#This Row],[ハウス
数量]]+table1346[[#This Row],[ベンチ
単価（円）]]*table1346[[#This Row],[ベンチ
数量]]</f>
        <v>0</v>
      </c>
      <c r="N65" s="16">
        <f>table1346[[#This Row],[事業費（円）
税抜]]*1.1</f>
        <v>0</v>
      </c>
      <c r="O65" s="1"/>
      <c r="P65" s="4">
        <f>table1346[[#This Row],[要望者
（取組主体）名]]</f>
        <v>0</v>
      </c>
      <c r="Q65" s="5">
        <f>IF(COUNTIF($D$5:D65,D65)&gt;=2,"",SUMIF($D:$D,D65,$E:$E))</f>
        <v>0</v>
      </c>
      <c r="R65" s="2">
        <f>IF(COUNTIF($D$5:D65,D65)&gt;=2,"",SUMIF($D:$D,D65,$M:$M))</f>
        <v>0</v>
      </c>
      <c r="S65" s="2">
        <f>table1346[[#This Row],[申請者別合計（円）]]*1.1</f>
        <v>0</v>
      </c>
      <c r="T65" s="2">
        <f>IFERROR(ROUNDDOWN(table1346[[#This Row],[申請者別合計（円）]]*0.5,-3),"")</f>
        <v>0</v>
      </c>
      <c r="U65" s="1"/>
      <c r="V65" s="4">
        <f>IFERROR(table1346[[#This Row],[申請者別合計（円）]]-table1346[[#This Row],[県補助]]+table1346[[#This Row],[市町村費]],"")</f>
        <v>0</v>
      </c>
      <c r="Z65" s="8"/>
    </row>
    <row r="66" spans="2:26" hidden="1" x14ac:dyDescent="0.15">
      <c r="B66" s="12">
        <v>60</v>
      </c>
      <c r="C66" s="12"/>
      <c r="D66" s="13"/>
      <c r="E66" s="13"/>
      <c r="F66" s="12"/>
      <c r="G66" s="12"/>
      <c r="H66" s="12"/>
      <c r="I66" s="12"/>
      <c r="J66" s="12"/>
      <c r="K66" s="13"/>
      <c r="L66" s="12"/>
      <c r="M66" s="13">
        <f>table1346[[#This Row],[パイプハウス
単価（円）]]*table1346[[#This Row],[ハウス
数量]]+table1346[[#This Row],[ベンチ
単価（円）]]*table1346[[#This Row],[ベンチ
数量]]</f>
        <v>0</v>
      </c>
      <c r="N66" s="16">
        <f>table1346[[#This Row],[事業費（円）
税抜]]*1.1</f>
        <v>0</v>
      </c>
      <c r="O66" s="1"/>
      <c r="P66" s="4">
        <f>table1346[[#This Row],[要望者
（取組主体）名]]</f>
        <v>0</v>
      </c>
      <c r="Q66" s="5">
        <f>IF(COUNTIF($D$5:D66,D66)&gt;=2,"",SUMIF($D:$D,D66,$E:$E))</f>
        <v>0</v>
      </c>
      <c r="R66" s="2">
        <f>IF(COUNTIF($D$5:D66,D66)&gt;=2,"",SUMIF($D:$D,D66,$M:$M))</f>
        <v>0</v>
      </c>
      <c r="S66" s="2">
        <f>table1346[[#This Row],[申請者別合計（円）]]*1.1</f>
        <v>0</v>
      </c>
      <c r="T66" s="2">
        <f>IFERROR(ROUNDDOWN(table1346[[#This Row],[申請者別合計（円）]]*0.5,-3),"")</f>
        <v>0</v>
      </c>
      <c r="U66" s="1"/>
      <c r="V66" s="4">
        <f>IFERROR(table1346[[#This Row],[申請者別合計（円）]]-table1346[[#This Row],[県補助]]+table1346[[#This Row],[市町村費]],"")</f>
        <v>0</v>
      </c>
      <c r="Z66" s="8"/>
    </row>
    <row r="67" spans="2:26" hidden="1" x14ac:dyDescent="0.15">
      <c r="B67" s="12">
        <v>61</v>
      </c>
      <c r="C67" s="12"/>
      <c r="D67" s="13"/>
      <c r="E67" s="13"/>
      <c r="F67" s="12"/>
      <c r="G67" s="12"/>
      <c r="H67" s="12"/>
      <c r="I67" s="12"/>
      <c r="J67" s="12"/>
      <c r="K67" s="13"/>
      <c r="L67" s="12"/>
      <c r="M67" s="13">
        <f>table1346[[#This Row],[パイプハウス
単価（円）]]*table1346[[#This Row],[ハウス
数量]]+table1346[[#This Row],[ベンチ
単価（円）]]*table1346[[#This Row],[ベンチ
数量]]</f>
        <v>0</v>
      </c>
      <c r="N67" s="16">
        <f>table1346[[#This Row],[事業費（円）
税抜]]*1.1</f>
        <v>0</v>
      </c>
      <c r="O67" s="1"/>
      <c r="P67" s="4">
        <f>table1346[[#This Row],[要望者
（取組主体）名]]</f>
        <v>0</v>
      </c>
      <c r="Q67" s="5">
        <f>IF(COUNTIF($D$5:D67,D67)&gt;=2,"",SUMIF($D:$D,D67,$E:$E))</f>
        <v>0</v>
      </c>
      <c r="R67" s="2">
        <f>IF(COUNTIF($D$5:D67,D67)&gt;=2,"",SUMIF($D:$D,D67,$M:$M))</f>
        <v>0</v>
      </c>
      <c r="S67" s="2">
        <f>table1346[[#This Row],[申請者別合計（円）]]*1.1</f>
        <v>0</v>
      </c>
      <c r="T67" s="2">
        <f>IFERROR(ROUNDDOWN(table1346[[#This Row],[申請者別合計（円）]]*0.5,-3),"")</f>
        <v>0</v>
      </c>
      <c r="U67" s="1"/>
      <c r="V67" s="4">
        <f>IFERROR(table1346[[#This Row],[申請者別合計（円）]]-table1346[[#This Row],[県補助]]+table1346[[#This Row],[市町村費]],"")</f>
        <v>0</v>
      </c>
      <c r="Z67" s="8"/>
    </row>
    <row r="68" spans="2:26" hidden="1" x14ac:dyDescent="0.15">
      <c r="B68" s="12">
        <v>62</v>
      </c>
      <c r="C68" s="12"/>
      <c r="D68" s="13"/>
      <c r="E68" s="13"/>
      <c r="F68" s="12"/>
      <c r="G68" s="12"/>
      <c r="H68" s="12"/>
      <c r="I68" s="12"/>
      <c r="J68" s="12"/>
      <c r="K68" s="13"/>
      <c r="L68" s="12"/>
      <c r="M68" s="13">
        <f>table1346[[#This Row],[パイプハウス
単価（円）]]*table1346[[#This Row],[ハウス
数量]]+table1346[[#This Row],[ベンチ
単価（円）]]*table1346[[#This Row],[ベンチ
数量]]</f>
        <v>0</v>
      </c>
      <c r="N68" s="16">
        <f>table1346[[#This Row],[事業費（円）
税抜]]*1.1</f>
        <v>0</v>
      </c>
      <c r="O68" s="1"/>
      <c r="P68" s="4">
        <f>table1346[[#This Row],[要望者
（取組主体）名]]</f>
        <v>0</v>
      </c>
      <c r="Q68" s="5">
        <f>IF(COUNTIF($D$5:D68,D68)&gt;=2,"",SUMIF($D:$D,D68,$E:$E))</f>
        <v>0</v>
      </c>
      <c r="R68" s="2">
        <f>IF(COUNTIF($D$5:D68,D68)&gt;=2,"",SUMIF($D:$D,D68,$M:$M))</f>
        <v>0</v>
      </c>
      <c r="S68" s="2">
        <f>table1346[[#This Row],[申請者別合計（円）]]*1.1</f>
        <v>0</v>
      </c>
      <c r="T68" s="2">
        <f>IFERROR(ROUNDDOWN(table1346[[#This Row],[申請者別合計（円）]]*0.5,-3),"")</f>
        <v>0</v>
      </c>
      <c r="U68" s="1"/>
      <c r="V68" s="4">
        <f>IFERROR(table1346[[#This Row],[申請者別合計（円）]]-table1346[[#This Row],[県補助]]+table1346[[#This Row],[市町村費]],"")</f>
        <v>0</v>
      </c>
      <c r="Z68" s="8"/>
    </row>
    <row r="69" spans="2:26" hidden="1" x14ac:dyDescent="0.15">
      <c r="B69" s="12">
        <v>63</v>
      </c>
      <c r="C69" s="12"/>
      <c r="D69" s="13"/>
      <c r="E69" s="13"/>
      <c r="F69" s="12"/>
      <c r="G69" s="12"/>
      <c r="H69" s="12"/>
      <c r="I69" s="12"/>
      <c r="J69" s="12"/>
      <c r="K69" s="13"/>
      <c r="L69" s="12"/>
      <c r="M69" s="13">
        <f>table1346[[#This Row],[パイプハウス
単価（円）]]*table1346[[#This Row],[ハウス
数量]]+table1346[[#This Row],[ベンチ
単価（円）]]*table1346[[#This Row],[ベンチ
数量]]</f>
        <v>0</v>
      </c>
      <c r="N69" s="16">
        <f>table1346[[#This Row],[事業費（円）
税抜]]*1.1</f>
        <v>0</v>
      </c>
      <c r="O69" s="1"/>
      <c r="P69" s="4">
        <f>table1346[[#This Row],[要望者
（取組主体）名]]</f>
        <v>0</v>
      </c>
      <c r="Q69" s="5">
        <f>IF(COUNTIF($D$5:D69,D69)&gt;=2,"",SUMIF($D:$D,D69,$E:$E))</f>
        <v>0</v>
      </c>
      <c r="R69" s="2">
        <f>IF(COUNTIF($D$5:D69,D69)&gt;=2,"",SUMIF($D:$D,D69,$M:$M))</f>
        <v>0</v>
      </c>
      <c r="S69" s="2">
        <f>table1346[[#This Row],[申請者別合計（円）]]*1.1</f>
        <v>0</v>
      </c>
      <c r="T69" s="2">
        <f>IFERROR(ROUNDDOWN(table1346[[#This Row],[申請者別合計（円）]]*0.5,-3),"")</f>
        <v>0</v>
      </c>
      <c r="U69" s="1"/>
      <c r="V69" s="4">
        <f>IFERROR(table1346[[#This Row],[申請者別合計（円）]]-table1346[[#This Row],[県補助]]+table1346[[#This Row],[市町村費]],"")</f>
        <v>0</v>
      </c>
      <c r="Z69" s="8"/>
    </row>
    <row r="70" spans="2:26" hidden="1" x14ac:dyDescent="0.15">
      <c r="B70" s="12">
        <v>64</v>
      </c>
      <c r="C70" s="12"/>
      <c r="D70" s="13"/>
      <c r="E70" s="13"/>
      <c r="F70" s="12"/>
      <c r="G70" s="12"/>
      <c r="H70" s="12"/>
      <c r="I70" s="12"/>
      <c r="J70" s="12"/>
      <c r="K70" s="13"/>
      <c r="L70" s="12"/>
      <c r="M70" s="13">
        <f>table1346[[#This Row],[パイプハウス
単価（円）]]*table1346[[#This Row],[ハウス
数量]]+table1346[[#This Row],[ベンチ
単価（円）]]*table1346[[#This Row],[ベンチ
数量]]</f>
        <v>0</v>
      </c>
      <c r="N70" s="16">
        <f>table1346[[#This Row],[事業費（円）
税抜]]*1.1</f>
        <v>0</v>
      </c>
      <c r="O70" s="1"/>
      <c r="P70" s="4">
        <f>table1346[[#This Row],[要望者
（取組主体）名]]</f>
        <v>0</v>
      </c>
      <c r="Q70" s="5">
        <f>IF(COUNTIF($D$5:D70,D70)&gt;=2,"",SUMIF($D:$D,D70,$E:$E))</f>
        <v>0</v>
      </c>
      <c r="R70" s="2">
        <f>IF(COUNTIF($D$5:D70,D70)&gt;=2,"",SUMIF($D:$D,D70,$M:$M))</f>
        <v>0</v>
      </c>
      <c r="S70" s="2">
        <f>table1346[[#This Row],[申請者別合計（円）]]*1.1</f>
        <v>0</v>
      </c>
      <c r="T70" s="2">
        <f>IFERROR(ROUNDDOWN(table1346[[#This Row],[申請者別合計（円）]]*0.5,-3),"")</f>
        <v>0</v>
      </c>
      <c r="U70" s="1"/>
      <c r="V70" s="4">
        <f>IFERROR(table1346[[#This Row],[申請者別合計（円）]]-table1346[[#This Row],[県補助]]+table1346[[#This Row],[市町村費]],"")</f>
        <v>0</v>
      </c>
      <c r="Z70" s="8"/>
    </row>
    <row r="71" spans="2:26" hidden="1" x14ac:dyDescent="0.15">
      <c r="B71" s="12">
        <v>65</v>
      </c>
      <c r="C71" s="12"/>
      <c r="D71" s="13"/>
      <c r="E71" s="13"/>
      <c r="F71" s="12"/>
      <c r="G71" s="12"/>
      <c r="H71" s="12"/>
      <c r="I71" s="12"/>
      <c r="J71" s="12"/>
      <c r="K71" s="13"/>
      <c r="L71" s="12"/>
      <c r="M71" s="13">
        <f>table1346[[#This Row],[パイプハウス
単価（円）]]*table1346[[#This Row],[ハウス
数量]]+table1346[[#This Row],[ベンチ
単価（円）]]*table1346[[#This Row],[ベンチ
数量]]</f>
        <v>0</v>
      </c>
      <c r="N71" s="16">
        <f>table1346[[#This Row],[事業費（円）
税抜]]*1.1</f>
        <v>0</v>
      </c>
      <c r="O71" s="1"/>
      <c r="P71" s="4">
        <f>table1346[[#This Row],[要望者
（取組主体）名]]</f>
        <v>0</v>
      </c>
      <c r="Q71" s="5">
        <f>IF(COUNTIF($D$5:D71,D71)&gt;=2,"",SUMIF($D:$D,D71,$E:$E))</f>
        <v>0</v>
      </c>
      <c r="R71" s="2">
        <f>IF(COUNTIF($D$5:D71,D71)&gt;=2,"",SUMIF($D:$D,D71,$M:$M))</f>
        <v>0</v>
      </c>
      <c r="S71" s="2">
        <f>table1346[[#This Row],[申請者別合計（円）]]*1.1</f>
        <v>0</v>
      </c>
      <c r="T71" s="2">
        <f>IFERROR(ROUNDDOWN(table1346[[#This Row],[申請者別合計（円）]]*0.5,-3),"")</f>
        <v>0</v>
      </c>
      <c r="U71" s="1"/>
      <c r="V71" s="4">
        <f>IFERROR(table1346[[#This Row],[申請者別合計（円）]]-table1346[[#This Row],[県補助]]+table1346[[#This Row],[市町村費]],"")</f>
        <v>0</v>
      </c>
      <c r="Z71" s="8"/>
    </row>
    <row r="72" spans="2:26" hidden="1" x14ac:dyDescent="0.15">
      <c r="B72" s="12">
        <v>66</v>
      </c>
      <c r="C72" s="12"/>
      <c r="D72" s="13"/>
      <c r="E72" s="13"/>
      <c r="F72" s="12"/>
      <c r="G72" s="12"/>
      <c r="H72" s="12"/>
      <c r="I72" s="12"/>
      <c r="J72" s="12"/>
      <c r="K72" s="13"/>
      <c r="L72" s="12"/>
      <c r="M72" s="13">
        <f>table1346[[#This Row],[パイプハウス
単価（円）]]*table1346[[#This Row],[ハウス
数量]]+table1346[[#This Row],[ベンチ
単価（円）]]*table1346[[#This Row],[ベンチ
数量]]</f>
        <v>0</v>
      </c>
      <c r="N72" s="16">
        <f>table1346[[#This Row],[事業費（円）
税抜]]*1.1</f>
        <v>0</v>
      </c>
      <c r="O72" s="1"/>
      <c r="P72" s="4">
        <f>table1346[[#This Row],[要望者
（取組主体）名]]</f>
        <v>0</v>
      </c>
      <c r="Q72" s="5">
        <f>IF(COUNTIF($D$5:D72,D72)&gt;=2,"",SUMIF($D:$D,D72,$E:$E))</f>
        <v>0</v>
      </c>
      <c r="R72" s="2">
        <f>IF(COUNTIF($D$5:D72,D72)&gt;=2,"",SUMIF($D:$D,D72,$M:$M))</f>
        <v>0</v>
      </c>
      <c r="S72" s="2">
        <f>table1346[[#This Row],[申請者別合計（円）]]*1.1</f>
        <v>0</v>
      </c>
      <c r="T72" s="2">
        <f>IFERROR(ROUNDDOWN(table1346[[#This Row],[申請者別合計（円）]]*0.5,-3),"")</f>
        <v>0</v>
      </c>
      <c r="U72" s="1"/>
      <c r="V72" s="4">
        <f>IFERROR(table1346[[#This Row],[申請者別合計（円）]]-table1346[[#This Row],[県補助]]+table1346[[#This Row],[市町村費]],"")</f>
        <v>0</v>
      </c>
      <c r="Z72" s="8"/>
    </row>
    <row r="73" spans="2:26" hidden="1" x14ac:dyDescent="0.15">
      <c r="B73" s="12">
        <v>67</v>
      </c>
      <c r="C73" s="12"/>
      <c r="D73" s="13"/>
      <c r="E73" s="13"/>
      <c r="F73" s="12"/>
      <c r="G73" s="12"/>
      <c r="H73" s="12"/>
      <c r="I73" s="12"/>
      <c r="J73" s="12"/>
      <c r="K73" s="13"/>
      <c r="L73" s="12"/>
      <c r="M73" s="13">
        <f>table1346[[#This Row],[パイプハウス
単価（円）]]*table1346[[#This Row],[ハウス
数量]]+table1346[[#This Row],[ベンチ
単価（円）]]*table1346[[#This Row],[ベンチ
数量]]</f>
        <v>0</v>
      </c>
      <c r="N73" s="16">
        <f>table1346[[#This Row],[事業費（円）
税抜]]*1.1</f>
        <v>0</v>
      </c>
      <c r="O73" s="1"/>
      <c r="P73" s="4">
        <f>table1346[[#This Row],[要望者
（取組主体）名]]</f>
        <v>0</v>
      </c>
      <c r="Q73" s="5">
        <f>IF(COUNTIF($D$5:D73,D73)&gt;=2,"",SUMIF($D:$D,D73,$E:$E))</f>
        <v>0</v>
      </c>
      <c r="R73" s="2">
        <f>IF(COUNTIF($D$5:D73,D73)&gt;=2,"",SUMIF($D:$D,D73,$M:$M))</f>
        <v>0</v>
      </c>
      <c r="S73" s="2">
        <f>table1346[[#This Row],[申請者別合計（円）]]*1.1</f>
        <v>0</v>
      </c>
      <c r="T73" s="2">
        <f>IFERROR(ROUNDDOWN(table1346[[#This Row],[申請者別合計（円）]]*0.5,-3),"")</f>
        <v>0</v>
      </c>
      <c r="U73" s="1"/>
      <c r="V73" s="4">
        <f>IFERROR(table1346[[#This Row],[申請者別合計（円）]]-table1346[[#This Row],[県補助]]+table1346[[#This Row],[市町村費]],"")</f>
        <v>0</v>
      </c>
      <c r="Z73" s="8"/>
    </row>
    <row r="74" spans="2:26" hidden="1" x14ac:dyDescent="0.15">
      <c r="B74" s="12">
        <v>68</v>
      </c>
      <c r="C74" s="12"/>
      <c r="D74" s="13"/>
      <c r="E74" s="13"/>
      <c r="F74" s="12"/>
      <c r="G74" s="12"/>
      <c r="H74" s="12"/>
      <c r="I74" s="12"/>
      <c r="J74" s="12"/>
      <c r="K74" s="13"/>
      <c r="L74" s="12"/>
      <c r="M74" s="13">
        <f>table1346[[#This Row],[パイプハウス
単価（円）]]*table1346[[#This Row],[ハウス
数量]]+table1346[[#This Row],[ベンチ
単価（円）]]*table1346[[#This Row],[ベンチ
数量]]</f>
        <v>0</v>
      </c>
      <c r="N74" s="16">
        <f>table1346[[#This Row],[事業費（円）
税抜]]*1.1</f>
        <v>0</v>
      </c>
      <c r="O74" s="1"/>
      <c r="P74" s="4">
        <f>table1346[[#This Row],[要望者
（取組主体）名]]</f>
        <v>0</v>
      </c>
      <c r="Q74" s="5">
        <f>IF(COUNTIF($D$5:D74,D74)&gt;=2,"",SUMIF($D:$D,D74,$E:$E))</f>
        <v>0</v>
      </c>
      <c r="R74" s="2">
        <f>IF(COUNTIF($D$5:D74,D74)&gt;=2,"",SUMIF($D:$D,D74,$M:$M))</f>
        <v>0</v>
      </c>
      <c r="S74" s="2">
        <f>table1346[[#This Row],[申請者別合計（円）]]*1.1</f>
        <v>0</v>
      </c>
      <c r="T74" s="2">
        <f>IFERROR(ROUNDDOWN(table1346[[#This Row],[申請者別合計（円）]]*0.5,-3),"")</f>
        <v>0</v>
      </c>
      <c r="U74" s="1"/>
      <c r="V74" s="4">
        <f>IFERROR(table1346[[#This Row],[申請者別合計（円）]]-table1346[[#This Row],[県補助]]+table1346[[#This Row],[市町村費]],"")</f>
        <v>0</v>
      </c>
      <c r="Z74" s="8"/>
    </row>
    <row r="75" spans="2:26" hidden="1" x14ac:dyDescent="0.15">
      <c r="B75" s="12">
        <v>69</v>
      </c>
      <c r="C75" s="12"/>
      <c r="D75" s="13"/>
      <c r="E75" s="13"/>
      <c r="F75" s="12"/>
      <c r="G75" s="12"/>
      <c r="H75" s="12"/>
      <c r="I75" s="12"/>
      <c r="J75" s="12"/>
      <c r="K75" s="13"/>
      <c r="L75" s="12"/>
      <c r="M75" s="13">
        <f>table1346[[#This Row],[パイプハウス
単価（円）]]*table1346[[#This Row],[ハウス
数量]]+table1346[[#This Row],[ベンチ
単価（円）]]*table1346[[#This Row],[ベンチ
数量]]</f>
        <v>0</v>
      </c>
      <c r="N75" s="16">
        <f>table1346[[#This Row],[事業費（円）
税抜]]*1.1</f>
        <v>0</v>
      </c>
      <c r="O75" s="1"/>
      <c r="P75" s="4">
        <f>table1346[[#This Row],[要望者
（取組主体）名]]</f>
        <v>0</v>
      </c>
      <c r="Q75" s="5">
        <f>IF(COUNTIF($D$5:D75,D75)&gt;=2,"",SUMIF($D:$D,D75,$E:$E))</f>
        <v>0</v>
      </c>
      <c r="R75" s="2">
        <f>IF(COUNTIF($D$5:D75,D75)&gt;=2,"",SUMIF($D:$D,D75,$M:$M))</f>
        <v>0</v>
      </c>
      <c r="S75" s="2">
        <f>table1346[[#This Row],[申請者別合計（円）]]*1.1</f>
        <v>0</v>
      </c>
      <c r="T75" s="2">
        <f>IFERROR(ROUNDDOWN(table1346[[#This Row],[申請者別合計（円）]]*0.5,-3),"")</f>
        <v>0</v>
      </c>
      <c r="U75" s="1"/>
      <c r="V75" s="4">
        <f>IFERROR(table1346[[#This Row],[申請者別合計（円）]]-table1346[[#This Row],[県補助]]+table1346[[#This Row],[市町村費]],"")</f>
        <v>0</v>
      </c>
      <c r="Z75" s="8"/>
    </row>
    <row r="76" spans="2:26" hidden="1" x14ac:dyDescent="0.15">
      <c r="B76" s="12">
        <v>70</v>
      </c>
      <c r="C76" s="12"/>
      <c r="D76" s="13"/>
      <c r="E76" s="13"/>
      <c r="F76" s="12"/>
      <c r="G76" s="12"/>
      <c r="H76" s="12"/>
      <c r="I76" s="12"/>
      <c r="J76" s="12"/>
      <c r="K76" s="13"/>
      <c r="L76" s="12"/>
      <c r="M76" s="13">
        <f>table1346[[#This Row],[パイプハウス
単価（円）]]*table1346[[#This Row],[ハウス
数量]]+table1346[[#This Row],[ベンチ
単価（円）]]*table1346[[#This Row],[ベンチ
数量]]</f>
        <v>0</v>
      </c>
      <c r="N76" s="16">
        <f>table1346[[#This Row],[事業費（円）
税抜]]*1.1</f>
        <v>0</v>
      </c>
      <c r="O76" s="1"/>
      <c r="P76" s="4">
        <f>table1346[[#This Row],[要望者
（取組主体）名]]</f>
        <v>0</v>
      </c>
      <c r="Q76" s="5">
        <f>IF(COUNTIF($D$5:D76,D76)&gt;=2,"",SUMIF($D:$D,D76,$E:$E))</f>
        <v>0</v>
      </c>
      <c r="R76" s="2">
        <f>IF(COUNTIF($D$5:D76,D76)&gt;=2,"",SUMIF($D:$D,D76,$M:$M))</f>
        <v>0</v>
      </c>
      <c r="S76" s="2">
        <f>table1346[[#This Row],[申請者別合計（円）]]*1.1</f>
        <v>0</v>
      </c>
      <c r="T76" s="2">
        <f>IFERROR(ROUNDDOWN(table1346[[#This Row],[申請者別合計（円）]]*0.5,-3),"")</f>
        <v>0</v>
      </c>
      <c r="U76" s="1"/>
      <c r="V76" s="4">
        <f>IFERROR(table1346[[#This Row],[申請者別合計（円）]]-table1346[[#This Row],[県補助]]+table1346[[#This Row],[市町村費]],"")</f>
        <v>0</v>
      </c>
      <c r="Z76" s="8"/>
    </row>
    <row r="77" spans="2:26" hidden="1" x14ac:dyDescent="0.15">
      <c r="B77" s="12">
        <v>71</v>
      </c>
      <c r="C77" s="12"/>
      <c r="D77" s="13"/>
      <c r="E77" s="13"/>
      <c r="F77" s="12"/>
      <c r="G77" s="12"/>
      <c r="H77" s="12"/>
      <c r="I77" s="12"/>
      <c r="J77" s="12"/>
      <c r="K77" s="13"/>
      <c r="L77" s="12"/>
      <c r="M77" s="13">
        <f>table1346[[#This Row],[パイプハウス
単価（円）]]*table1346[[#This Row],[ハウス
数量]]+table1346[[#This Row],[ベンチ
単価（円）]]*table1346[[#This Row],[ベンチ
数量]]</f>
        <v>0</v>
      </c>
      <c r="N77" s="16">
        <f>table1346[[#This Row],[事業費（円）
税抜]]*1.1</f>
        <v>0</v>
      </c>
      <c r="O77" s="1"/>
      <c r="P77" s="4">
        <f>table1346[[#This Row],[要望者
（取組主体）名]]</f>
        <v>0</v>
      </c>
      <c r="Q77" s="5">
        <f>IF(COUNTIF($D$5:D77,D77)&gt;=2,"",SUMIF($D:$D,D77,$E:$E))</f>
        <v>0</v>
      </c>
      <c r="R77" s="2">
        <f>IF(COUNTIF($D$5:D77,D77)&gt;=2,"",SUMIF($D:$D,D77,$M:$M))</f>
        <v>0</v>
      </c>
      <c r="S77" s="2">
        <f>table1346[[#This Row],[申請者別合計（円）]]*1.1</f>
        <v>0</v>
      </c>
      <c r="T77" s="2">
        <f>IFERROR(ROUNDDOWN(table1346[[#This Row],[申請者別合計（円）]]*0.5,-3),"")</f>
        <v>0</v>
      </c>
      <c r="U77" s="1"/>
      <c r="V77" s="4">
        <f>IFERROR(table1346[[#This Row],[申請者別合計（円）]]-table1346[[#This Row],[県補助]]+table1346[[#This Row],[市町村費]],"")</f>
        <v>0</v>
      </c>
      <c r="Z77" s="8"/>
    </row>
    <row r="78" spans="2:26" hidden="1" x14ac:dyDescent="0.15">
      <c r="B78" s="12">
        <v>72</v>
      </c>
      <c r="C78" s="12"/>
      <c r="D78" s="13"/>
      <c r="E78" s="13"/>
      <c r="F78" s="12"/>
      <c r="G78" s="12"/>
      <c r="H78" s="12"/>
      <c r="I78" s="12"/>
      <c r="J78" s="12"/>
      <c r="K78" s="13"/>
      <c r="L78" s="12"/>
      <c r="M78" s="13">
        <f>table1346[[#This Row],[パイプハウス
単価（円）]]*table1346[[#This Row],[ハウス
数量]]+table1346[[#This Row],[ベンチ
単価（円）]]*table1346[[#This Row],[ベンチ
数量]]</f>
        <v>0</v>
      </c>
      <c r="N78" s="16">
        <f>table1346[[#This Row],[事業費（円）
税抜]]*1.1</f>
        <v>0</v>
      </c>
      <c r="O78" s="1"/>
      <c r="P78" s="4">
        <f>table1346[[#This Row],[要望者
（取組主体）名]]</f>
        <v>0</v>
      </c>
      <c r="Q78" s="5">
        <f>IF(COUNTIF($D$5:D78,D78)&gt;=2,"",SUMIF($D:$D,D78,$E:$E))</f>
        <v>0</v>
      </c>
      <c r="R78" s="2">
        <f>IF(COUNTIF($D$5:D78,D78)&gt;=2,"",SUMIF($D:$D,D78,$M:$M))</f>
        <v>0</v>
      </c>
      <c r="S78" s="2">
        <f>table1346[[#This Row],[申請者別合計（円）]]*1.1</f>
        <v>0</v>
      </c>
      <c r="T78" s="2">
        <f>IFERROR(ROUNDDOWN(table1346[[#This Row],[申請者別合計（円）]]*0.5,-3),"")</f>
        <v>0</v>
      </c>
      <c r="U78" s="1"/>
      <c r="V78" s="4">
        <f>IFERROR(table1346[[#This Row],[申請者別合計（円）]]-table1346[[#This Row],[県補助]]+table1346[[#This Row],[市町村費]],"")</f>
        <v>0</v>
      </c>
      <c r="Z78" s="8"/>
    </row>
    <row r="79" spans="2:26" hidden="1" x14ac:dyDescent="0.15">
      <c r="B79" s="12">
        <v>73</v>
      </c>
      <c r="C79" s="12"/>
      <c r="D79" s="13"/>
      <c r="E79" s="13"/>
      <c r="F79" s="12"/>
      <c r="G79" s="12"/>
      <c r="H79" s="12"/>
      <c r="I79" s="12"/>
      <c r="J79" s="12"/>
      <c r="K79" s="13"/>
      <c r="L79" s="12"/>
      <c r="M79" s="13">
        <f>table1346[[#This Row],[パイプハウス
単価（円）]]*table1346[[#This Row],[ハウス
数量]]+table1346[[#This Row],[ベンチ
単価（円）]]*table1346[[#This Row],[ベンチ
数量]]</f>
        <v>0</v>
      </c>
      <c r="N79" s="16">
        <f>table1346[[#This Row],[事業費（円）
税抜]]*1.1</f>
        <v>0</v>
      </c>
      <c r="O79" s="1"/>
      <c r="P79" s="4">
        <f>table1346[[#This Row],[要望者
（取組主体）名]]</f>
        <v>0</v>
      </c>
      <c r="Q79" s="5">
        <f>IF(COUNTIF($D$5:D79,D79)&gt;=2,"",SUMIF($D:$D,D79,$E:$E))</f>
        <v>0</v>
      </c>
      <c r="R79" s="2">
        <f>IF(COUNTIF($D$5:D79,D79)&gt;=2,"",SUMIF($D:$D,D79,$M:$M))</f>
        <v>0</v>
      </c>
      <c r="S79" s="2">
        <f>table1346[[#This Row],[申請者別合計（円）]]*1.1</f>
        <v>0</v>
      </c>
      <c r="T79" s="2">
        <f>IFERROR(ROUNDDOWN(table1346[[#This Row],[申請者別合計（円）]]*0.5,-3),"")</f>
        <v>0</v>
      </c>
      <c r="U79" s="1"/>
      <c r="V79" s="4">
        <f>IFERROR(table1346[[#This Row],[申請者別合計（円）]]-table1346[[#This Row],[県補助]]+table1346[[#This Row],[市町村費]],"")</f>
        <v>0</v>
      </c>
      <c r="Z79" s="8"/>
    </row>
    <row r="80" spans="2:26" hidden="1" x14ac:dyDescent="0.15">
      <c r="B80" s="12">
        <v>74</v>
      </c>
      <c r="C80" s="12"/>
      <c r="D80" s="13"/>
      <c r="E80" s="13"/>
      <c r="F80" s="12"/>
      <c r="G80" s="12"/>
      <c r="H80" s="12"/>
      <c r="I80" s="12"/>
      <c r="J80" s="12"/>
      <c r="K80" s="13"/>
      <c r="L80" s="12"/>
      <c r="M80" s="13">
        <f>table1346[[#This Row],[パイプハウス
単価（円）]]*table1346[[#This Row],[ハウス
数量]]+table1346[[#This Row],[ベンチ
単価（円）]]*table1346[[#This Row],[ベンチ
数量]]</f>
        <v>0</v>
      </c>
      <c r="N80" s="16">
        <f>table1346[[#This Row],[事業費（円）
税抜]]*1.1</f>
        <v>0</v>
      </c>
      <c r="O80" s="1"/>
      <c r="P80" s="4">
        <f>table1346[[#This Row],[要望者
（取組主体）名]]</f>
        <v>0</v>
      </c>
      <c r="Q80" s="5">
        <f>IF(COUNTIF($D$5:D80,D80)&gt;=2,"",SUMIF($D:$D,D80,$E:$E))</f>
        <v>0</v>
      </c>
      <c r="R80" s="2">
        <f>IF(COUNTIF($D$5:D80,D80)&gt;=2,"",SUMIF($D:$D,D80,$M:$M))</f>
        <v>0</v>
      </c>
      <c r="S80" s="2">
        <f>table1346[[#This Row],[申請者別合計（円）]]*1.1</f>
        <v>0</v>
      </c>
      <c r="T80" s="2">
        <f>IFERROR(ROUNDDOWN(table1346[[#This Row],[申請者別合計（円）]]*0.5,-3),"")</f>
        <v>0</v>
      </c>
      <c r="U80" s="1"/>
      <c r="V80" s="4">
        <f>IFERROR(table1346[[#This Row],[申請者別合計（円）]]-table1346[[#This Row],[県補助]]+table1346[[#This Row],[市町村費]],"")</f>
        <v>0</v>
      </c>
      <c r="Z80" s="8"/>
    </row>
    <row r="81" spans="2:26" hidden="1" x14ac:dyDescent="0.15">
      <c r="B81" s="12">
        <v>75</v>
      </c>
      <c r="C81" s="12"/>
      <c r="D81" s="13"/>
      <c r="E81" s="13"/>
      <c r="F81" s="12"/>
      <c r="G81" s="12"/>
      <c r="H81" s="12"/>
      <c r="I81" s="12"/>
      <c r="J81" s="12"/>
      <c r="K81" s="13"/>
      <c r="L81" s="12"/>
      <c r="M81" s="13">
        <f>table1346[[#This Row],[パイプハウス
単価（円）]]*table1346[[#This Row],[ハウス
数量]]+table1346[[#This Row],[ベンチ
単価（円）]]*table1346[[#This Row],[ベンチ
数量]]</f>
        <v>0</v>
      </c>
      <c r="N81" s="16">
        <f>table1346[[#This Row],[事業費（円）
税抜]]*1.1</f>
        <v>0</v>
      </c>
      <c r="O81" s="1"/>
      <c r="P81" s="4">
        <f>table1346[[#This Row],[要望者
（取組主体）名]]</f>
        <v>0</v>
      </c>
      <c r="Q81" s="5">
        <f>IF(COUNTIF($D$5:D81,D81)&gt;=2,"",SUMIF($D:$D,D81,$E:$E))</f>
        <v>0</v>
      </c>
      <c r="R81" s="2">
        <f>IF(COUNTIF($D$5:D81,D81)&gt;=2,"",SUMIF($D:$D,D81,$M:$M))</f>
        <v>0</v>
      </c>
      <c r="S81" s="2">
        <f>table1346[[#This Row],[申請者別合計（円）]]*1.1</f>
        <v>0</v>
      </c>
      <c r="T81" s="2">
        <f>IFERROR(ROUNDDOWN(table1346[[#This Row],[申請者別合計（円）]]*0.5,-3),"")</f>
        <v>0</v>
      </c>
      <c r="U81" s="1"/>
      <c r="V81" s="4">
        <f>IFERROR(table1346[[#This Row],[申請者別合計（円）]]-table1346[[#This Row],[県補助]]+table1346[[#This Row],[市町村費]],"")</f>
        <v>0</v>
      </c>
      <c r="Z81" s="8"/>
    </row>
    <row r="82" spans="2:26" hidden="1" x14ac:dyDescent="0.15">
      <c r="B82" s="12">
        <v>76</v>
      </c>
      <c r="C82" s="12"/>
      <c r="D82" s="13"/>
      <c r="E82" s="13"/>
      <c r="F82" s="12"/>
      <c r="G82" s="12"/>
      <c r="H82" s="12"/>
      <c r="I82" s="12"/>
      <c r="J82" s="12"/>
      <c r="K82" s="13"/>
      <c r="L82" s="12"/>
      <c r="M82" s="13">
        <f>table1346[[#This Row],[パイプハウス
単価（円）]]*table1346[[#This Row],[ハウス
数量]]+table1346[[#This Row],[ベンチ
単価（円）]]*table1346[[#This Row],[ベンチ
数量]]</f>
        <v>0</v>
      </c>
      <c r="N82" s="16">
        <f>table1346[[#This Row],[事業費（円）
税抜]]*1.1</f>
        <v>0</v>
      </c>
      <c r="O82" s="1"/>
      <c r="P82" s="4">
        <f>table1346[[#This Row],[要望者
（取組主体）名]]</f>
        <v>0</v>
      </c>
      <c r="Q82" s="5">
        <f>IF(COUNTIF($D$5:D82,D82)&gt;=2,"",SUMIF($D:$D,D82,$E:$E))</f>
        <v>0</v>
      </c>
      <c r="R82" s="2">
        <f>IF(COUNTIF($D$5:D82,D82)&gt;=2,"",SUMIF($D:$D,D82,$M:$M))</f>
        <v>0</v>
      </c>
      <c r="S82" s="2">
        <f>table1346[[#This Row],[申請者別合計（円）]]*1.1</f>
        <v>0</v>
      </c>
      <c r="T82" s="2">
        <f>IFERROR(ROUNDDOWN(table1346[[#This Row],[申請者別合計（円）]]*0.5,-3),"")</f>
        <v>0</v>
      </c>
      <c r="U82" s="1"/>
      <c r="V82" s="4">
        <f>IFERROR(table1346[[#This Row],[申請者別合計（円）]]-table1346[[#This Row],[県補助]]+table1346[[#This Row],[市町村費]],"")</f>
        <v>0</v>
      </c>
      <c r="Z82" s="8"/>
    </row>
    <row r="83" spans="2:26" hidden="1" x14ac:dyDescent="0.15">
      <c r="B83" s="12">
        <v>77</v>
      </c>
      <c r="C83" s="12"/>
      <c r="D83" s="13"/>
      <c r="E83" s="13"/>
      <c r="F83" s="12"/>
      <c r="G83" s="12"/>
      <c r="H83" s="12"/>
      <c r="I83" s="12"/>
      <c r="J83" s="12"/>
      <c r="K83" s="13"/>
      <c r="L83" s="12"/>
      <c r="M83" s="13">
        <f>table1346[[#This Row],[パイプハウス
単価（円）]]*table1346[[#This Row],[ハウス
数量]]+table1346[[#This Row],[ベンチ
単価（円）]]*table1346[[#This Row],[ベンチ
数量]]</f>
        <v>0</v>
      </c>
      <c r="N83" s="16">
        <f>table1346[[#This Row],[事業費（円）
税抜]]*1.1</f>
        <v>0</v>
      </c>
      <c r="O83" s="1"/>
      <c r="P83" s="4">
        <f>table1346[[#This Row],[要望者
（取組主体）名]]</f>
        <v>0</v>
      </c>
      <c r="Q83" s="5">
        <f>IF(COUNTIF($D$5:D83,D83)&gt;=2,"",SUMIF($D:$D,D83,$E:$E))</f>
        <v>0</v>
      </c>
      <c r="R83" s="2">
        <f>IF(COUNTIF($D$5:D83,D83)&gt;=2,"",SUMIF($D:$D,D83,$M:$M))</f>
        <v>0</v>
      </c>
      <c r="S83" s="2">
        <f>table1346[[#This Row],[申請者別合計（円）]]*1.1</f>
        <v>0</v>
      </c>
      <c r="T83" s="2">
        <f>IFERROR(ROUNDDOWN(table1346[[#This Row],[申請者別合計（円）]]*0.5,-3),"")</f>
        <v>0</v>
      </c>
      <c r="U83" s="1"/>
      <c r="V83" s="4">
        <f>IFERROR(table1346[[#This Row],[申請者別合計（円）]]-table1346[[#This Row],[県補助]]+table1346[[#This Row],[市町村費]],"")</f>
        <v>0</v>
      </c>
      <c r="Z83" s="8"/>
    </row>
    <row r="84" spans="2:26" hidden="1" x14ac:dyDescent="0.15">
      <c r="B84" s="12">
        <v>78</v>
      </c>
      <c r="C84" s="12"/>
      <c r="D84" s="13"/>
      <c r="E84" s="13"/>
      <c r="F84" s="12"/>
      <c r="G84" s="12"/>
      <c r="H84" s="12"/>
      <c r="I84" s="12"/>
      <c r="J84" s="12"/>
      <c r="K84" s="13"/>
      <c r="L84" s="12"/>
      <c r="M84" s="13">
        <f>table1346[[#This Row],[パイプハウス
単価（円）]]*table1346[[#This Row],[ハウス
数量]]+table1346[[#This Row],[ベンチ
単価（円）]]*table1346[[#This Row],[ベンチ
数量]]</f>
        <v>0</v>
      </c>
      <c r="N84" s="16">
        <f>table1346[[#This Row],[事業費（円）
税抜]]*1.1</f>
        <v>0</v>
      </c>
      <c r="O84" s="1"/>
      <c r="P84" s="4">
        <f>table1346[[#This Row],[要望者
（取組主体）名]]</f>
        <v>0</v>
      </c>
      <c r="Q84" s="5">
        <f>IF(COUNTIF($D$5:D84,D84)&gt;=2,"",SUMIF($D:$D,D84,$E:$E))</f>
        <v>0</v>
      </c>
      <c r="R84" s="2">
        <f>IF(COUNTIF($D$5:D84,D84)&gt;=2,"",SUMIF($D:$D,D84,$M:$M))</f>
        <v>0</v>
      </c>
      <c r="S84" s="2">
        <f>table1346[[#This Row],[申請者別合計（円）]]*1.1</f>
        <v>0</v>
      </c>
      <c r="T84" s="2">
        <f>IFERROR(ROUNDDOWN(table1346[[#This Row],[申請者別合計（円）]]*0.5,-3),"")</f>
        <v>0</v>
      </c>
      <c r="U84" s="1"/>
      <c r="V84" s="4">
        <f>IFERROR(table1346[[#This Row],[申請者別合計（円）]]-table1346[[#This Row],[県補助]]+table1346[[#This Row],[市町村費]],"")</f>
        <v>0</v>
      </c>
      <c r="Z84" s="8"/>
    </row>
    <row r="85" spans="2:26" hidden="1" x14ac:dyDescent="0.15">
      <c r="B85" s="12">
        <v>79</v>
      </c>
      <c r="C85" s="12"/>
      <c r="D85" s="13"/>
      <c r="E85" s="13"/>
      <c r="F85" s="12"/>
      <c r="G85" s="12"/>
      <c r="H85" s="12"/>
      <c r="I85" s="12"/>
      <c r="J85" s="12"/>
      <c r="K85" s="13"/>
      <c r="L85" s="12"/>
      <c r="M85" s="13">
        <f>table1346[[#This Row],[パイプハウス
単価（円）]]*table1346[[#This Row],[ハウス
数量]]+table1346[[#This Row],[ベンチ
単価（円）]]*table1346[[#This Row],[ベンチ
数量]]</f>
        <v>0</v>
      </c>
      <c r="N85" s="16">
        <f>table1346[[#This Row],[事業費（円）
税抜]]*1.1</f>
        <v>0</v>
      </c>
      <c r="O85" s="1"/>
      <c r="P85" s="4">
        <f>table1346[[#This Row],[要望者
（取組主体）名]]</f>
        <v>0</v>
      </c>
      <c r="Q85" s="5">
        <f>IF(COUNTIF($D$5:D85,D85)&gt;=2,"",SUMIF($D:$D,D85,$E:$E))</f>
        <v>0</v>
      </c>
      <c r="R85" s="2">
        <f>IF(COUNTIF($D$5:D85,D85)&gt;=2,"",SUMIF($D:$D,D85,$M:$M))</f>
        <v>0</v>
      </c>
      <c r="S85" s="2">
        <f>table1346[[#This Row],[申請者別合計（円）]]*1.1</f>
        <v>0</v>
      </c>
      <c r="T85" s="2">
        <f>IFERROR(ROUNDDOWN(table1346[[#This Row],[申請者別合計（円）]]*0.5,-3),"")</f>
        <v>0</v>
      </c>
      <c r="U85" s="1"/>
      <c r="V85" s="4">
        <f>IFERROR(table1346[[#This Row],[申請者別合計（円）]]-table1346[[#This Row],[県補助]]+table1346[[#This Row],[市町村費]],"")</f>
        <v>0</v>
      </c>
      <c r="Z85" s="8"/>
    </row>
    <row r="86" spans="2:26" hidden="1" x14ac:dyDescent="0.15">
      <c r="B86" s="12">
        <v>80</v>
      </c>
      <c r="C86" s="12"/>
      <c r="D86" s="13"/>
      <c r="E86" s="13"/>
      <c r="F86" s="12"/>
      <c r="G86" s="12"/>
      <c r="H86" s="12"/>
      <c r="I86" s="12"/>
      <c r="J86" s="12"/>
      <c r="K86" s="13"/>
      <c r="L86" s="12"/>
      <c r="M86" s="13">
        <f>table1346[[#This Row],[パイプハウス
単価（円）]]*table1346[[#This Row],[ハウス
数量]]+table1346[[#This Row],[ベンチ
単価（円）]]*table1346[[#This Row],[ベンチ
数量]]</f>
        <v>0</v>
      </c>
      <c r="N86" s="16">
        <f>table1346[[#This Row],[事業費（円）
税抜]]*1.1</f>
        <v>0</v>
      </c>
      <c r="O86" s="1"/>
      <c r="P86" s="4">
        <f>table1346[[#This Row],[要望者
（取組主体）名]]</f>
        <v>0</v>
      </c>
      <c r="Q86" s="5">
        <f>IF(COUNTIF($D$5:D86,D86)&gt;=2,"",SUMIF($D:$D,D86,$E:$E))</f>
        <v>0</v>
      </c>
      <c r="R86" s="2">
        <f>IF(COUNTIF($D$5:D86,D86)&gt;=2,"",SUMIF($D:$D,D86,$M:$M))</f>
        <v>0</v>
      </c>
      <c r="S86" s="2">
        <f>table1346[[#This Row],[申請者別合計（円）]]*1.1</f>
        <v>0</v>
      </c>
      <c r="T86" s="2">
        <f>IFERROR(ROUNDDOWN(table1346[[#This Row],[申請者別合計（円）]]*0.5,-3),"")</f>
        <v>0</v>
      </c>
      <c r="U86" s="1"/>
      <c r="V86" s="4">
        <f>IFERROR(table1346[[#This Row],[申請者別合計（円）]]-table1346[[#This Row],[県補助]]+table1346[[#This Row],[市町村費]],"")</f>
        <v>0</v>
      </c>
      <c r="Z86" s="8"/>
    </row>
    <row r="87" spans="2:26" hidden="1" x14ac:dyDescent="0.15">
      <c r="B87" s="12">
        <v>81</v>
      </c>
      <c r="C87" s="12"/>
      <c r="D87" s="13"/>
      <c r="E87" s="13"/>
      <c r="F87" s="12"/>
      <c r="G87" s="12"/>
      <c r="H87" s="12"/>
      <c r="I87" s="12"/>
      <c r="J87" s="12"/>
      <c r="K87" s="13"/>
      <c r="L87" s="12"/>
      <c r="M87" s="13">
        <f>table1346[[#This Row],[パイプハウス
単価（円）]]*table1346[[#This Row],[ハウス
数量]]+table1346[[#This Row],[ベンチ
単価（円）]]*table1346[[#This Row],[ベンチ
数量]]</f>
        <v>0</v>
      </c>
      <c r="N87" s="16">
        <f>table1346[[#This Row],[事業費（円）
税抜]]*1.1</f>
        <v>0</v>
      </c>
      <c r="O87" s="1"/>
      <c r="P87" s="4">
        <f>table1346[[#This Row],[要望者
（取組主体）名]]</f>
        <v>0</v>
      </c>
      <c r="Q87" s="5">
        <f>IF(COUNTIF($D$5:D87,D87)&gt;=2,"",SUMIF($D:$D,D87,$E:$E))</f>
        <v>0</v>
      </c>
      <c r="R87" s="2">
        <f>IF(COUNTIF($D$5:D87,D87)&gt;=2,"",SUMIF($D:$D,D87,$M:$M))</f>
        <v>0</v>
      </c>
      <c r="S87" s="2">
        <f>table1346[[#This Row],[申請者別合計（円）]]*1.1</f>
        <v>0</v>
      </c>
      <c r="T87" s="2">
        <f>IFERROR(ROUNDDOWN(table1346[[#This Row],[申請者別合計（円）]]*0.5,-3),"")</f>
        <v>0</v>
      </c>
      <c r="U87" s="1"/>
      <c r="V87" s="4">
        <f>IFERROR(table1346[[#This Row],[申請者別合計（円）]]-table1346[[#This Row],[県補助]]+table1346[[#This Row],[市町村費]],"")</f>
        <v>0</v>
      </c>
      <c r="Z87" s="8"/>
    </row>
    <row r="88" spans="2:26" hidden="1" x14ac:dyDescent="0.15">
      <c r="B88" s="12">
        <v>82</v>
      </c>
      <c r="C88" s="12"/>
      <c r="D88" s="13"/>
      <c r="E88" s="13"/>
      <c r="F88" s="12"/>
      <c r="G88" s="12"/>
      <c r="H88" s="12"/>
      <c r="I88" s="12"/>
      <c r="J88" s="12"/>
      <c r="K88" s="13"/>
      <c r="L88" s="12"/>
      <c r="M88" s="13">
        <f>table1346[[#This Row],[パイプハウス
単価（円）]]*table1346[[#This Row],[ハウス
数量]]+table1346[[#This Row],[ベンチ
単価（円）]]*table1346[[#This Row],[ベンチ
数量]]</f>
        <v>0</v>
      </c>
      <c r="N88" s="16">
        <f>table1346[[#This Row],[事業費（円）
税抜]]*1.1</f>
        <v>0</v>
      </c>
      <c r="O88" s="1"/>
      <c r="P88" s="4">
        <f>table1346[[#This Row],[要望者
（取組主体）名]]</f>
        <v>0</v>
      </c>
      <c r="Q88" s="5">
        <f>IF(COUNTIF($D$5:D88,D88)&gt;=2,"",SUMIF($D:$D,D88,$E:$E))</f>
        <v>0</v>
      </c>
      <c r="R88" s="2">
        <f>IF(COUNTIF($D$5:D88,D88)&gt;=2,"",SUMIF($D:$D,D88,$M:$M))</f>
        <v>0</v>
      </c>
      <c r="S88" s="2">
        <f>table1346[[#This Row],[申請者別合計（円）]]*1.1</f>
        <v>0</v>
      </c>
      <c r="T88" s="2">
        <f>IFERROR(ROUNDDOWN(table1346[[#This Row],[申請者別合計（円）]]*0.5,-3),"")</f>
        <v>0</v>
      </c>
      <c r="U88" s="1"/>
      <c r="V88" s="4">
        <f>IFERROR(table1346[[#This Row],[申請者別合計（円）]]-table1346[[#This Row],[県補助]]+table1346[[#This Row],[市町村費]],"")</f>
        <v>0</v>
      </c>
      <c r="Z88" s="8"/>
    </row>
    <row r="89" spans="2:26" hidden="1" x14ac:dyDescent="0.15">
      <c r="B89" s="12">
        <v>83</v>
      </c>
      <c r="C89" s="12"/>
      <c r="D89" s="13"/>
      <c r="E89" s="13"/>
      <c r="F89" s="12"/>
      <c r="G89" s="12"/>
      <c r="H89" s="12"/>
      <c r="I89" s="12"/>
      <c r="J89" s="12"/>
      <c r="K89" s="13"/>
      <c r="L89" s="12"/>
      <c r="M89" s="13">
        <f>table1346[[#This Row],[パイプハウス
単価（円）]]*table1346[[#This Row],[ハウス
数量]]+table1346[[#This Row],[ベンチ
単価（円）]]*table1346[[#This Row],[ベンチ
数量]]</f>
        <v>0</v>
      </c>
      <c r="N89" s="16">
        <f>table1346[[#This Row],[事業費（円）
税抜]]*1.1</f>
        <v>0</v>
      </c>
      <c r="O89" s="1"/>
      <c r="P89" s="4">
        <f>table1346[[#This Row],[要望者
（取組主体）名]]</f>
        <v>0</v>
      </c>
      <c r="Q89" s="5">
        <f>IF(COUNTIF($D$5:D89,D89)&gt;=2,"",SUMIF($D:$D,D89,$E:$E))</f>
        <v>0</v>
      </c>
      <c r="R89" s="2">
        <f>IF(COUNTIF($D$5:D89,D89)&gt;=2,"",SUMIF($D:$D,D89,$M:$M))</f>
        <v>0</v>
      </c>
      <c r="S89" s="2">
        <f>table1346[[#This Row],[申請者別合計（円）]]*1.1</f>
        <v>0</v>
      </c>
      <c r="T89" s="2">
        <f>IFERROR(ROUNDDOWN(table1346[[#This Row],[申請者別合計（円）]]*0.5,-3),"")</f>
        <v>0</v>
      </c>
      <c r="U89" s="1"/>
      <c r="V89" s="4">
        <f>IFERROR(table1346[[#This Row],[申請者別合計（円）]]-table1346[[#This Row],[県補助]]+table1346[[#This Row],[市町村費]],"")</f>
        <v>0</v>
      </c>
      <c r="Z89" s="8"/>
    </row>
    <row r="90" spans="2:26" hidden="1" x14ac:dyDescent="0.15">
      <c r="B90" s="12">
        <v>84</v>
      </c>
      <c r="C90" s="12"/>
      <c r="D90" s="13"/>
      <c r="E90" s="13"/>
      <c r="F90" s="12"/>
      <c r="G90" s="12"/>
      <c r="H90" s="12"/>
      <c r="I90" s="12"/>
      <c r="J90" s="12"/>
      <c r="K90" s="13"/>
      <c r="L90" s="12"/>
      <c r="M90" s="13">
        <f>table1346[[#This Row],[パイプハウス
単価（円）]]*table1346[[#This Row],[ハウス
数量]]+table1346[[#This Row],[ベンチ
単価（円）]]*table1346[[#This Row],[ベンチ
数量]]</f>
        <v>0</v>
      </c>
      <c r="N90" s="16">
        <f>table1346[[#This Row],[事業費（円）
税抜]]*1.1</f>
        <v>0</v>
      </c>
      <c r="O90" s="1"/>
      <c r="P90" s="4">
        <f>table1346[[#This Row],[要望者
（取組主体）名]]</f>
        <v>0</v>
      </c>
      <c r="Q90" s="5">
        <f>IF(COUNTIF($D$5:D90,D90)&gt;=2,"",SUMIF($D:$D,D90,$E:$E))</f>
        <v>0</v>
      </c>
      <c r="R90" s="2">
        <f>IF(COUNTIF($D$5:D90,D90)&gt;=2,"",SUMIF($D:$D,D90,$M:$M))</f>
        <v>0</v>
      </c>
      <c r="S90" s="2">
        <f>table1346[[#This Row],[申請者別合計（円）]]*1.1</f>
        <v>0</v>
      </c>
      <c r="T90" s="2">
        <f>IFERROR(ROUNDDOWN(table1346[[#This Row],[申請者別合計（円）]]*0.5,-3),"")</f>
        <v>0</v>
      </c>
      <c r="U90" s="1"/>
      <c r="V90" s="4">
        <f>IFERROR(table1346[[#This Row],[申請者別合計（円）]]-table1346[[#This Row],[県補助]]+table1346[[#This Row],[市町村費]],"")</f>
        <v>0</v>
      </c>
      <c r="Z90" s="8"/>
    </row>
    <row r="91" spans="2:26" hidden="1" x14ac:dyDescent="0.15">
      <c r="B91" s="12">
        <v>85</v>
      </c>
      <c r="C91" s="12"/>
      <c r="D91" s="13"/>
      <c r="E91" s="13"/>
      <c r="F91" s="12"/>
      <c r="G91" s="12"/>
      <c r="H91" s="12"/>
      <c r="I91" s="12"/>
      <c r="J91" s="12"/>
      <c r="K91" s="13"/>
      <c r="L91" s="12"/>
      <c r="M91" s="13">
        <f>table1346[[#This Row],[パイプハウス
単価（円）]]*table1346[[#This Row],[ハウス
数量]]+table1346[[#This Row],[ベンチ
単価（円）]]*table1346[[#This Row],[ベンチ
数量]]</f>
        <v>0</v>
      </c>
      <c r="N91" s="16">
        <f>table1346[[#This Row],[事業費（円）
税抜]]*1.1</f>
        <v>0</v>
      </c>
      <c r="O91" s="1"/>
      <c r="P91" s="4">
        <f>table1346[[#This Row],[要望者
（取組主体）名]]</f>
        <v>0</v>
      </c>
      <c r="Q91" s="5">
        <f>IF(COUNTIF($D$5:D91,D91)&gt;=2,"",SUMIF($D:$D,D91,$E:$E))</f>
        <v>0</v>
      </c>
      <c r="R91" s="2">
        <f>IF(COUNTIF($D$5:D91,D91)&gt;=2,"",SUMIF($D:$D,D91,$M:$M))</f>
        <v>0</v>
      </c>
      <c r="S91" s="2">
        <f>table1346[[#This Row],[申請者別合計（円）]]*1.1</f>
        <v>0</v>
      </c>
      <c r="T91" s="2">
        <f>IFERROR(ROUNDDOWN(table1346[[#This Row],[申請者別合計（円）]]*0.5,-3),"")</f>
        <v>0</v>
      </c>
      <c r="U91" s="1"/>
      <c r="V91" s="4">
        <f>IFERROR(table1346[[#This Row],[申請者別合計（円）]]-table1346[[#This Row],[県補助]]+table1346[[#This Row],[市町村費]],"")</f>
        <v>0</v>
      </c>
      <c r="Z91" s="8"/>
    </row>
    <row r="92" spans="2:26" hidden="1" x14ac:dyDescent="0.15">
      <c r="B92" s="12">
        <v>86</v>
      </c>
      <c r="C92" s="12"/>
      <c r="D92" s="13"/>
      <c r="E92" s="13"/>
      <c r="F92" s="12"/>
      <c r="G92" s="12"/>
      <c r="H92" s="12"/>
      <c r="I92" s="12"/>
      <c r="J92" s="12"/>
      <c r="K92" s="13"/>
      <c r="L92" s="12"/>
      <c r="M92" s="13">
        <f>table1346[[#This Row],[パイプハウス
単価（円）]]*table1346[[#This Row],[ハウス
数量]]+table1346[[#This Row],[ベンチ
単価（円）]]*table1346[[#This Row],[ベンチ
数量]]</f>
        <v>0</v>
      </c>
      <c r="N92" s="16">
        <f>table1346[[#This Row],[事業費（円）
税抜]]*1.1</f>
        <v>0</v>
      </c>
      <c r="O92" s="1"/>
      <c r="P92" s="4">
        <f>table1346[[#This Row],[要望者
（取組主体）名]]</f>
        <v>0</v>
      </c>
      <c r="Q92" s="5">
        <f>IF(COUNTIF($D$5:D92,D92)&gt;=2,"",SUMIF($D:$D,D92,$E:$E))</f>
        <v>0</v>
      </c>
      <c r="R92" s="2">
        <f>IF(COUNTIF($D$5:D92,D92)&gt;=2,"",SUMIF($D:$D,D92,$M:$M))</f>
        <v>0</v>
      </c>
      <c r="S92" s="2">
        <f>table1346[[#This Row],[申請者別合計（円）]]*1.1</f>
        <v>0</v>
      </c>
      <c r="T92" s="2">
        <f>IFERROR(ROUNDDOWN(table1346[[#This Row],[申請者別合計（円）]]*0.5,-3),"")</f>
        <v>0</v>
      </c>
      <c r="U92" s="1"/>
      <c r="V92" s="4">
        <f>IFERROR(table1346[[#This Row],[申請者別合計（円）]]-table1346[[#This Row],[県補助]]+table1346[[#This Row],[市町村費]],"")</f>
        <v>0</v>
      </c>
      <c r="Z92" s="8"/>
    </row>
    <row r="93" spans="2:26" hidden="1" x14ac:dyDescent="0.15">
      <c r="B93" s="12">
        <v>87</v>
      </c>
      <c r="C93" s="12"/>
      <c r="D93" s="13"/>
      <c r="E93" s="13"/>
      <c r="F93" s="12"/>
      <c r="G93" s="12"/>
      <c r="H93" s="12"/>
      <c r="I93" s="12"/>
      <c r="J93" s="12"/>
      <c r="K93" s="13"/>
      <c r="L93" s="12"/>
      <c r="M93" s="13">
        <f>table1346[[#This Row],[パイプハウス
単価（円）]]*table1346[[#This Row],[ハウス
数量]]+table1346[[#This Row],[ベンチ
単価（円）]]*table1346[[#This Row],[ベンチ
数量]]</f>
        <v>0</v>
      </c>
      <c r="N93" s="16">
        <f>table1346[[#This Row],[事業費（円）
税抜]]*1.1</f>
        <v>0</v>
      </c>
      <c r="O93" s="1"/>
      <c r="P93" s="4">
        <f>table1346[[#This Row],[要望者
（取組主体）名]]</f>
        <v>0</v>
      </c>
      <c r="Q93" s="5">
        <f>IF(COUNTIF($D$5:D93,D93)&gt;=2,"",SUMIF($D:$D,D93,$E:$E))</f>
        <v>0</v>
      </c>
      <c r="R93" s="2">
        <f>IF(COUNTIF($D$5:D93,D93)&gt;=2,"",SUMIF($D:$D,D93,$M:$M))</f>
        <v>0</v>
      </c>
      <c r="S93" s="2">
        <f>table1346[[#This Row],[申請者別合計（円）]]*1.1</f>
        <v>0</v>
      </c>
      <c r="T93" s="2">
        <f>IFERROR(ROUNDDOWN(table1346[[#This Row],[申請者別合計（円）]]*0.5,-3),"")</f>
        <v>0</v>
      </c>
      <c r="U93" s="1"/>
      <c r="V93" s="4">
        <f>IFERROR(table1346[[#This Row],[申請者別合計（円）]]-table1346[[#This Row],[県補助]]+table1346[[#This Row],[市町村費]],"")</f>
        <v>0</v>
      </c>
      <c r="Z93" s="8"/>
    </row>
    <row r="94" spans="2:26" hidden="1" x14ac:dyDescent="0.15">
      <c r="B94" s="12">
        <v>88</v>
      </c>
      <c r="C94" s="12"/>
      <c r="D94" s="13"/>
      <c r="E94" s="13"/>
      <c r="F94" s="12"/>
      <c r="G94" s="12"/>
      <c r="H94" s="12"/>
      <c r="I94" s="12"/>
      <c r="J94" s="12"/>
      <c r="K94" s="13"/>
      <c r="L94" s="12"/>
      <c r="M94" s="13">
        <f>table1346[[#This Row],[パイプハウス
単価（円）]]*table1346[[#This Row],[ハウス
数量]]+table1346[[#This Row],[ベンチ
単価（円）]]*table1346[[#This Row],[ベンチ
数量]]</f>
        <v>0</v>
      </c>
      <c r="N94" s="16">
        <f>table1346[[#This Row],[事業費（円）
税抜]]*1.1</f>
        <v>0</v>
      </c>
      <c r="O94" s="1"/>
      <c r="P94" s="4">
        <f>table1346[[#This Row],[要望者
（取組主体）名]]</f>
        <v>0</v>
      </c>
      <c r="Q94" s="5">
        <f>IF(COUNTIF($D$5:D94,D94)&gt;=2,"",SUMIF($D:$D,D94,$E:$E))</f>
        <v>0</v>
      </c>
      <c r="R94" s="2">
        <f>IF(COUNTIF($D$5:D94,D94)&gt;=2,"",SUMIF($D:$D,D94,$M:$M))</f>
        <v>0</v>
      </c>
      <c r="S94" s="2">
        <f>table1346[[#This Row],[申請者別合計（円）]]*1.1</f>
        <v>0</v>
      </c>
      <c r="T94" s="2">
        <f>IFERROR(ROUNDDOWN(table1346[[#This Row],[申請者別合計（円）]]*0.5,-3),"")</f>
        <v>0</v>
      </c>
      <c r="U94" s="1"/>
      <c r="V94" s="4">
        <f>IFERROR(table1346[[#This Row],[申請者別合計（円）]]-table1346[[#This Row],[県補助]]+table1346[[#This Row],[市町村費]],"")</f>
        <v>0</v>
      </c>
      <c r="Z94" s="8"/>
    </row>
    <row r="95" spans="2:26" hidden="1" x14ac:dyDescent="0.15">
      <c r="B95" s="12">
        <v>89</v>
      </c>
      <c r="C95" s="12"/>
      <c r="D95" s="13"/>
      <c r="E95" s="13"/>
      <c r="F95" s="12"/>
      <c r="G95" s="12"/>
      <c r="H95" s="12"/>
      <c r="I95" s="12"/>
      <c r="J95" s="12"/>
      <c r="K95" s="13"/>
      <c r="L95" s="12"/>
      <c r="M95" s="13">
        <f>table1346[[#This Row],[パイプハウス
単価（円）]]*table1346[[#This Row],[ハウス
数量]]+table1346[[#This Row],[ベンチ
単価（円）]]*table1346[[#This Row],[ベンチ
数量]]</f>
        <v>0</v>
      </c>
      <c r="N95" s="16">
        <f>table1346[[#This Row],[事業費（円）
税抜]]*1.1</f>
        <v>0</v>
      </c>
      <c r="O95" s="1"/>
      <c r="P95" s="4">
        <f>table1346[[#This Row],[要望者
（取組主体）名]]</f>
        <v>0</v>
      </c>
      <c r="Q95" s="5">
        <f>IF(COUNTIF($D$5:D95,D95)&gt;=2,"",SUMIF($D:$D,D95,$E:$E))</f>
        <v>0</v>
      </c>
      <c r="R95" s="2">
        <f>IF(COUNTIF($D$5:D95,D95)&gt;=2,"",SUMIF($D:$D,D95,$M:$M))</f>
        <v>0</v>
      </c>
      <c r="S95" s="2">
        <f>table1346[[#This Row],[申請者別合計（円）]]*1.1</f>
        <v>0</v>
      </c>
      <c r="T95" s="2">
        <f>IFERROR(ROUNDDOWN(table1346[[#This Row],[申請者別合計（円）]]*0.5,-3),"")</f>
        <v>0</v>
      </c>
      <c r="U95" s="1"/>
      <c r="V95" s="4">
        <f>IFERROR(table1346[[#This Row],[申請者別合計（円）]]-table1346[[#This Row],[県補助]]+table1346[[#This Row],[市町村費]],"")</f>
        <v>0</v>
      </c>
      <c r="Z95" s="8"/>
    </row>
    <row r="96" spans="2:26" hidden="1" x14ac:dyDescent="0.15">
      <c r="B96" s="12">
        <v>90</v>
      </c>
      <c r="C96" s="12"/>
      <c r="D96" s="13"/>
      <c r="E96" s="13"/>
      <c r="F96" s="12"/>
      <c r="G96" s="12"/>
      <c r="H96" s="12"/>
      <c r="I96" s="12"/>
      <c r="J96" s="12"/>
      <c r="K96" s="13"/>
      <c r="L96" s="12"/>
      <c r="M96" s="13">
        <f>table1346[[#This Row],[パイプハウス
単価（円）]]*table1346[[#This Row],[ハウス
数量]]+table1346[[#This Row],[ベンチ
単価（円）]]*table1346[[#This Row],[ベンチ
数量]]</f>
        <v>0</v>
      </c>
      <c r="N96" s="16">
        <f>table1346[[#This Row],[事業費（円）
税抜]]*1.1</f>
        <v>0</v>
      </c>
      <c r="O96" s="1"/>
      <c r="P96" s="4">
        <f>table1346[[#This Row],[要望者
（取組主体）名]]</f>
        <v>0</v>
      </c>
      <c r="Q96" s="5">
        <f>IF(COUNTIF($D$5:D96,D96)&gt;=2,"",SUMIF($D:$D,D96,$E:$E))</f>
        <v>0</v>
      </c>
      <c r="R96" s="2">
        <f>IF(COUNTIF($D$5:D96,D96)&gt;=2,"",SUMIF($D:$D,D96,$M:$M))</f>
        <v>0</v>
      </c>
      <c r="S96" s="2">
        <f>table1346[[#This Row],[申請者別合計（円）]]*1.1</f>
        <v>0</v>
      </c>
      <c r="T96" s="2">
        <f>IFERROR(ROUNDDOWN(table1346[[#This Row],[申請者別合計（円）]]*0.5,-3),"")</f>
        <v>0</v>
      </c>
      <c r="U96" s="1"/>
      <c r="V96" s="4">
        <f>IFERROR(table1346[[#This Row],[申請者別合計（円）]]-table1346[[#This Row],[県補助]]+table1346[[#This Row],[市町村費]],"")</f>
        <v>0</v>
      </c>
      <c r="Z96" s="8"/>
    </row>
    <row r="97" spans="2:26" hidden="1" x14ac:dyDescent="0.15">
      <c r="B97" s="12">
        <v>91</v>
      </c>
      <c r="C97" s="12"/>
      <c r="D97" s="13"/>
      <c r="E97" s="13"/>
      <c r="F97" s="12"/>
      <c r="G97" s="12"/>
      <c r="H97" s="12"/>
      <c r="I97" s="12"/>
      <c r="J97" s="12"/>
      <c r="K97" s="13"/>
      <c r="L97" s="12"/>
      <c r="M97" s="13">
        <f>table1346[[#This Row],[パイプハウス
単価（円）]]*table1346[[#This Row],[ハウス
数量]]+table1346[[#This Row],[ベンチ
単価（円）]]*table1346[[#This Row],[ベンチ
数量]]</f>
        <v>0</v>
      </c>
      <c r="N97" s="16">
        <f>table1346[[#This Row],[事業費（円）
税抜]]*1.1</f>
        <v>0</v>
      </c>
      <c r="O97" s="1"/>
      <c r="P97" s="4">
        <f>table1346[[#This Row],[要望者
（取組主体）名]]</f>
        <v>0</v>
      </c>
      <c r="Q97" s="5">
        <f>IF(COUNTIF($D$5:D97,D97)&gt;=2,"",SUMIF($D:$D,D97,$E:$E))</f>
        <v>0</v>
      </c>
      <c r="R97" s="2">
        <f>IF(COUNTIF($D$5:D97,D97)&gt;=2,"",SUMIF($D:$D,D97,$M:$M))</f>
        <v>0</v>
      </c>
      <c r="S97" s="2">
        <f>table1346[[#This Row],[申請者別合計（円）]]*1.1</f>
        <v>0</v>
      </c>
      <c r="T97" s="2">
        <f>IFERROR(ROUNDDOWN(table1346[[#This Row],[申請者別合計（円）]]*0.5,-3),"")</f>
        <v>0</v>
      </c>
      <c r="U97" s="1"/>
      <c r="V97" s="4">
        <f>IFERROR(table1346[[#This Row],[申請者別合計（円）]]-table1346[[#This Row],[県補助]]+table1346[[#This Row],[市町村費]],"")</f>
        <v>0</v>
      </c>
      <c r="Z97" s="8"/>
    </row>
    <row r="98" spans="2:26" hidden="1" x14ac:dyDescent="0.15">
      <c r="B98" s="12">
        <v>92</v>
      </c>
      <c r="C98" s="12"/>
      <c r="D98" s="13"/>
      <c r="E98" s="13"/>
      <c r="F98" s="12"/>
      <c r="G98" s="12"/>
      <c r="H98" s="12"/>
      <c r="I98" s="12"/>
      <c r="J98" s="12"/>
      <c r="K98" s="13"/>
      <c r="L98" s="12"/>
      <c r="M98" s="13">
        <f>table1346[[#This Row],[パイプハウス
単価（円）]]*table1346[[#This Row],[ハウス
数量]]+table1346[[#This Row],[ベンチ
単価（円）]]*table1346[[#This Row],[ベンチ
数量]]</f>
        <v>0</v>
      </c>
      <c r="N98" s="16">
        <f>table1346[[#This Row],[事業費（円）
税抜]]*1.1</f>
        <v>0</v>
      </c>
      <c r="O98" s="1"/>
      <c r="P98" s="4">
        <f>table1346[[#This Row],[要望者
（取組主体）名]]</f>
        <v>0</v>
      </c>
      <c r="Q98" s="5">
        <f>IF(COUNTIF($D$5:D98,D98)&gt;=2,"",SUMIF($D:$D,D98,$E:$E))</f>
        <v>0</v>
      </c>
      <c r="R98" s="2">
        <f>IF(COUNTIF($D$5:D98,D98)&gt;=2,"",SUMIF($D:$D,D98,$M:$M))</f>
        <v>0</v>
      </c>
      <c r="S98" s="2">
        <f>table1346[[#This Row],[申請者別合計（円）]]*1.1</f>
        <v>0</v>
      </c>
      <c r="T98" s="2">
        <f>IFERROR(ROUNDDOWN(table1346[[#This Row],[申請者別合計（円）]]*0.5,-3),"")</f>
        <v>0</v>
      </c>
      <c r="U98" s="1"/>
      <c r="V98" s="4">
        <f>IFERROR(table1346[[#This Row],[申請者別合計（円）]]-table1346[[#This Row],[県補助]]+table1346[[#This Row],[市町村費]],"")</f>
        <v>0</v>
      </c>
      <c r="Z98" s="8"/>
    </row>
    <row r="99" spans="2:26" hidden="1" x14ac:dyDescent="0.15">
      <c r="B99" s="12">
        <v>93</v>
      </c>
      <c r="C99" s="12"/>
      <c r="D99" s="13"/>
      <c r="E99" s="13"/>
      <c r="F99" s="12"/>
      <c r="G99" s="12"/>
      <c r="H99" s="12"/>
      <c r="I99" s="12"/>
      <c r="J99" s="12"/>
      <c r="K99" s="13"/>
      <c r="L99" s="12"/>
      <c r="M99" s="13">
        <f>table1346[[#This Row],[パイプハウス
単価（円）]]*table1346[[#This Row],[ハウス
数量]]+table1346[[#This Row],[ベンチ
単価（円）]]*table1346[[#This Row],[ベンチ
数量]]</f>
        <v>0</v>
      </c>
      <c r="N99" s="16">
        <f>table1346[[#This Row],[事業費（円）
税抜]]*1.1</f>
        <v>0</v>
      </c>
      <c r="O99" s="1"/>
      <c r="P99" s="4">
        <f>table1346[[#This Row],[要望者
（取組主体）名]]</f>
        <v>0</v>
      </c>
      <c r="Q99" s="5">
        <f>IF(COUNTIF($D$5:D99,D99)&gt;=2,"",SUMIF($D:$D,D99,$E:$E))</f>
        <v>0</v>
      </c>
      <c r="R99" s="2">
        <f>IF(COUNTIF($D$5:D99,D99)&gt;=2,"",SUMIF($D:$D,D99,$M:$M))</f>
        <v>0</v>
      </c>
      <c r="S99" s="2">
        <f>table1346[[#This Row],[申請者別合計（円）]]*1.1</f>
        <v>0</v>
      </c>
      <c r="T99" s="2">
        <f>IFERROR(ROUNDDOWN(table1346[[#This Row],[申請者別合計（円）]]*0.5,-3),"")</f>
        <v>0</v>
      </c>
      <c r="U99" s="1"/>
      <c r="V99" s="4">
        <f>IFERROR(table1346[[#This Row],[申請者別合計（円）]]-table1346[[#This Row],[県補助]]+table1346[[#This Row],[市町村費]],"")</f>
        <v>0</v>
      </c>
      <c r="Z99" s="8"/>
    </row>
    <row r="100" spans="2:26" hidden="1" x14ac:dyDescent="0.15">
      <c r="B100" s="12">
        <v>94</v>
      </c>
      <c r="C100" s="12"/>
      <c r="D100" s="13"/>
      <c r="E100" s="13"/>
      <c r="F100" s="12"/>
      <c r="G100" s="12"/>
      <c r="H100" s="12"/>
      <c r="I100" s="12"/>
      <c r="J100" s="12"/>
      <c r="K100" s="13"/>
      <c r="L100" s="12"/>
      <c r="M100" s="13">
        <f>table1346[[#This Row],[パイプハウス
単価（円）]]*table1346[[#This Row],[ハウス
数量]]+table1346[[#This Row],[ベンチ
単価（円）]]*table1346[[#This Row],[ベンチ
数量]]</f>
        <v>0</v>
      </c>
      <c r="N100" s="16">
        <f>table1346[[#This Row],[事業費（円）
税抜]]*1.1</f>
        <v>0</v>
      </c>
      <c r="O100" s="1"/>
      <c r="P100" s="4">
        <f>table1346[[#This Row],[要望者
（取組主体）名]]</f>
        <v>0</v>
      </c>
      <c r="Q100" s="5">
        <f>IF(COUNTIF($D$5:D100,D100)&gt;=2,"",SUMIF($D:$D,D100,$E:$E))</f>
        <v>0</v>
      </c>
      <c r="R100" s="2">
        <f>IF(COUNTIF($D$5:D100,D100)&gt;=2,"",SUMIF($D:$D,D100,$M:$M))</f>
        <v>0</v>
      </c>
      <c r="S100" s="2">
        <f>table1346[[#This Row],[申請者別合計（円）]]*1.1</f>
        <v>0</v>
      </c>
      <c r="T100" s="2">
        <f>IFERROR(ROUNDDOWN(table1346[[#This Row],[申請者別合計（円）]]*0.5,-3),"")</f>
        <v>0</v>
      </c>
      <c r="U100" s="1"/>
      <c r="V100" s="4">
        <f>IFERROR(table1346[[#This Row],[申請者別合計（円）]]-table1346[[#This Row],[県補助]]+table1346[[#This Row],[市町村費]],"")</f>
        <v>0</v>
      </c>
      <c r="Z100" s="8"/>
    </row>
    <row r="101" spans="2:26" hidden="1" x14ac:dyDescent="0.15">
      <c r="B101" s="12">
        <v>95</v>
      </c>
      <c r="C101" s="12"/>
      <c r="D101" s="13"/>
      <c r="E101" s="13"/>
      <c r="F101" s="12"/>
      <c r="G101" s="12"/>
      <c r="H101" s="12"/>
      <c r="I101" s="12"/>
      <c r="J101" s="12"/>
      <c r="K101" s="13"/>
      <c r="L101" s="12"/>
      <c r="M101" s="13">
        <f>table1346[[#This Row],[パイプハウス
単価（円）]]*table1346[[#This Row],[ハウス
数量]]+table1346[[#This Row],[ベンチ
単価（円）]]*table1346[[#This Row],[ベンチ
数量]]</f>
        <v>0</v>
      </c>
      <c r="N101" s="16">
        <f>table1346[[#This Row],[事業費（円）
税抜]]*1.1</f>
        <v>0</v>
      </c>
      <c r="O101" s="1"/>
      <c r="P101" s="4">
        <f>table1346[[#This Row],[要望者
（取組主体）名]]</f>
        <v>0</v>
      </c>
      <c r="Q101" s="5">
        <f>IF(COUNTIF($D$5:D101,D101)&gt;=2,"",SUMIF($D:$D,D101,$E:$E))</f>
        <v>0</v>
      </c>
      <c r="R101" s="2">
        <f>IF(COUNTIF($D$5:D101,D101)&gt;=2,"",SUMIF($D:$D,D101,$M:$M))</f>
        <v>0</v>
      </c>
      <c r="S101" s="2">
        <f>table1346[[#This Row],[申請者別合計（円）]]*1.1</f>
        <v>0</v>
      </c>
      <c r="T101" s="2">
        <f>IFERROR(ROUNDDOWN(table1346[[#This Row],[申請者別合計（円）]]*0.5,-3),"")</f>
        <v>0</v>
      </c>
      <c r="U101" s="1"/>
      <c r="V101" s="4">
        <f>IFERROR(table1346[[#This Row],[申請者別合計（円）]]-table1346[[#This Row],[県補助]]+table1346[[#This Row],[市町村費]],"")</f>
        <v>0</v>
      </c>
      <c r="Z101" s="8"/>
    </row>
    <row r="102" spans="2:26" hidden="1" x14ac:dyDescent="0.15">
      <c r="B102" s="12">
        <v>96</v>
      </c>
      <c r="C102" s="12"/>
      <c r="D102" s="13"/>
      <c r="E102" s="13"/>
      <c r="F102" s="12"/>
      <c r="G102" s="12"/>
      <c r="H102" s="12"/>
      <c r="I102" s="12"/>
      <c r="J102" s="12"/>
      <c r="K102" s="13"/>
      <c r="L102" s="12"/>
      <c r="M102" s="13">
        <f>table1346[[#This Row],[パイプハウス
単価（円）]]*table1346[[#This Row],[ハウス
数量]]+table1346[[#This Row],[ベンチ
単価（円）]]*table1346[[#This Row],[ベンチ
数量]]</f>
        <v>0</v>
      </c>
      <c r="N102" s="16">
        <f>table1346[[#This Row],[事業費（円）
税抜]]*1.1</f>
        <v>0</v>
      </c>
      <c r="O102" s="1"/>
      <c r="P102" s="4">
        <f>table1346[[#This Row],[要望者
（取組主体）名]]</f>
        <v>0</v>
      </c>
      <c r="Q102" s="5">
        <f>IF(COUNTIF($D$5:D102,D102)&gt;=2,"",SUMIF($D:$D,D102,$E:$E))</f>
        <v>0</v>
      </c>
      <c r="R102" s="2">
        <f>IF(COUNTIF($D$5:D102,D102)&gt;=2,"",SUMIF($D:$D,D102,$M:$M))</f>
        <v>0</v>
      </c>
      <c r="S102" s="2">
        <f>table1346[[#This Row],[申請者別合計（円）]]*1.1</f>
        <v>0</v>
      </c>
      <c r="T102" s="2">
        <f>IFERROR(ROUNDDOWN(table1346[[#This Row],[申請者別合計（円）]]*0.5,-3),"")</f>
        <v>0</v>
      </c>
      <c r="U102" s="1"/>
      <c r="V102" s="4">
        <f>IFERROR(table1346[[#This Row],[申請者別合計（円）]]-table1346[[#This Row],[県補助]]+table1346[[#This Row],[市町村費]],"")</f>
        <v>0</v>
      </c>
      <c r="Z102" s="8"/>
    </row>
    <row r="103" spans="2:26" hidden="1" x14ac:dyDescent="0.15">
      <c r="B103" s="12">
        <v>97</v>
      </c>
      <c r="C103" s="12"/>
      <c r="D103" s="13"/>
      <c r="E103" s="13"/>
      <c r="F103" s="12"/>
      <c r="G103" s="12"/>
      <c r="H103" s="12"/>
      <c r="I103" s="12"/>
      <c r="J103" s="12"/>
      <c r="K103" s="13"/>
      <c r="L103" s="12"/>
      <c r="M103" s="13">
        <f>table1346[[#This Row],[パイプハウス
単価（円）]]*table1346[[#This Row],[ハウス
数量]]+table1346[[#This Row],[ベンチ
単価（円）]]*table1346[[#This Row],[ベンチ
数量]]</f>
        <v>0</v>
      </c>
      <c r="N103" s="16">
        <f>table1346[[#This Row],[事業費（円）
税抜]]*1.1</f>
        <v>0</v>
      </c>
      <c r="O103" s="1"/>
      <c r="P103" s="4">
        <f>table1346[[#This Row],[要望者
（取組主体）名]]</f>
        <v>0</v>
      </c>
      <c r="Q103" s="5">
        <f>IF(COUNTIF($D$5:D103,D103)&gt;=2,"",SUMIF($D:$D,D103,$E:$E))</f>
        <v>0</v>
      </c>
      <c r="R103" s="2">
        <f>IF(COUNTIF($D$5:D103,D103)&gt;=2,"",SUMIF($D:$D,D103,$M:$M))</f>
        <v>0</v>
      </c>
      <c r="S103" s="2">
        <f>table1346[[#This Row],[申請者別合計（円）]]*1.1</f>
        <v>0</v>
      </c>
      <c r="T103" s="2">
        <f>IFERROR(ROUNDDOWN(table1346[[#This Row],[申請者別合計（円）]]*0.5,-3),"")</f>
        <v>0</v>
      </c>
      <c r="U103" s="1"/>
      <c r="V103" s="4">
        <f>IFERROR(table1346[[#This Row],[申請者別合計（円）]]-table1346[[#This Row],[県補助]]+table1346[[#This Row],[市町村費]],"")</f>
        <v>0</v>
      </c>
      <c r="Z103" s="8"/>
    </row>
    <row r="104" spans="2:26" hidden="1" x14ac:dyDescent="0.15">
      <c r="B104" s="12">
        <v>98</v>
      </c>
      <c r="C104" s="12"/>
      <c r="D104" s="13"/>
      <c r="E104" s="13"/>
      <c r="F104" s="12"/>
      <c r="G104" s="12"/>
      <c r="H104" s="12"/>
      <c r="I104" s="12"/>
      <c r="J104" s="12"/>
      <c r="K104" s="13"/>
      <c r="L104" s="12"/>
      <c r="M104" s="13">
        <f>table1346[[#This Row],[パイプハウス
単価（円）]]*table1346[[#This Row],[ハウス
数量]]+table1346[[#This Row],[ベンチ
単価（円）]]*table1346[[#This Row],[ベンチ
数量]]</f>
        <v>0</v>
      </c>
      <c r="N104" s="16">
        <f>table1346[[#This Row],[事業費（円）
税抜]]*1.1</f>
        <v>0</v>
      </c>
      <c r="O104" s="1"/>
      <c r="P104" s="4">
        <f>table1346[[#This Row],[要望者
（取組主体）名]]</f>
        <v>0</v>
      </c>
      <c r="Q104" s="5">
        <f>IF(COUNTIF($D$5:D104,D104)&gt;=2,"",SUMIF($D:$D,D104,$E:$E))</f>
        <v>0</v>
      </c>
      <c r="R104" s="2">
        <f>IF(COUNTIF($D$5:D104,D104)&gt;=2,"",SUMIF($D:$D,D104,$M:$M))</f>
        <v>0</v>
      </c>
      <c r="S104" s="2">
        <f>table1346[[#This Row],[申請者別合計（円）]]*1.1</f>
        <v>0</v>
      </c>
      <c r="T104" s="2">
        <f>IFERROR(ROUNDDOWN(table1346[[#This Row],[申請者別合計（円）]]*0.5,-3),"")</f>
        <v>0</v>
      </c>
      <c r="U104" s="1"/>
      <c r="V104" s="4">
        <f>IFERROR(table1346[[#This Row],[申請者別合計（円）]]-table1346[[#This Row],[県補助]]+table1346[[#This Row],[市町村費]],"")</f>
        <v>0</v>
      </c>
      <c r="Z104" s="8"/>
    </row>
    <row r="105" spans="2:26" hidden="1" x14ac:dyDescent="0.15">
      <c r="B105" s="12">
        <v>99</v>
      </c>
      <c r="C105" s="12"/>
      <c r="D105" s="13"/>
      <c r="E105" s="13"/>
      <c r="F105" s="12"/>
      <c r="G105" s="12"/>
      <c r="H105" s="12"/>
      <c r="I105" s="12"/>
      <c r="J105" s="12"/>
      <c r="K105" s="13"/>
      <c r="L105" s="12"/>
      <c r="M105" s="13">
        <f>table1346[[#This Row],[パイプハウス
単価（円）]]*table1346[[#This Row],[ハウス
数量]]+table1346[[#This Row],[ベンチ
単価（円）]]*table1346[[#This Row],[ベンチ
数量]]</f>
        <v>0</v>
      </c>
      <c r="N105" s="16">
        <f>table1346[[#This Row],[事業費（円）
税抜]]*1.1</f>
        <v>0</v>
      </c>
      <c r="O105" s="1"/>
      <c r="P105" s="4">
        <f>table1346[[#This Row],[要望者
（取組主体）名]]</f>
        <v>0</v>
      </c>
      <c r="Q105" s="5">
        <f>IF(COUNTIF($D$5:D105,D105)&gt;=2,"",SUMIF($D:$D,D105,$E:$E))</f>
        <v>0</v>
      </c>
      <c r="R105" s="2">
        <f>IF(COUNTIF($D$5:D105,D105)&gt;=2,"",SUMIF($D:$D,D105,$M:$M))</f>
        <v>0</v>
      </c>
      <c r="S105" s="2">
        <f>table1346[[#This Row],[申請者別合計（円）]]*1.1</f>
        <v>0</v>
      </c>
      <c r="T105" s="2">
        <f>IFERROR(ROUNDDOWN(table1346[[#This Row],[申請者別合計（円）]]*0.5,-3),"")</f>
        <v>0</v>
      </c>
      <c r="U105" s="1"/>
      <c r="V105" s="4">
        <f>IFERROR(table1346[[#This Row],[申請者別合計（円）]]-table1346[[#This Row],[県補助]]+table1346[[#This Row],[市町村費]],"")</f>
        <v>0</v>
      </c>
      <c r="Z105" s="8"/>
    </row>
    <row r="106" spans="2:26" hidden="1" x14ac:dyDescent="0.15">
      <c r="B106" s="12">
        <v>100</v>
      </c>
      <c r="C106" s="12"/>
      <c r="D106" s="13"/>
      <c r="E106" s="13"/>
      <c r="F106" s="12"/>
      <c r="G106" s="12"/>
      <c r="H106" s="12"/>
      <c r="I106" s="12"/>
      <c r="J106" s="12"/>
      <c r="K106" s="13"/>
      <c r="L106" s="12"/>
      <c r="M106" s="13">
        <f>table1346[[#This Row],[パイプハウス
単価（円）]]*table1346[[#This Row],[ハウス
数量]]+table1346[[#This Row],[ベンチ
単価（円）]]*table1346[[#This Row],[ベンチ
数量]]</f>
        <v>0</v>
      </c>
      <c r="N106" s="16">
        <f>table1346[[#This Row],[事業費（円）
税抜]]*1.1</f>
        <v>0</v>
      </c>
      <c r="O106" s="1"/>
      <c r="P106" s="4">
        <f>table1346[[#This Row],[要望者
（取組主体）名]]</f>
        <v>0</v>
      </c>
      <c r="Q106" s="5">
        <f>IF(COUNTIF($D$5:D106,D106)&gt;=2,"",SUMIF($D:$D,D106,$E:$E))</f>
        <v>0</v>
      </c>
      <c r="R106" s="2">
        <f>IF(COUNTIF($D$5:D106,D106)&gt;=2,"",SUMIF($D:$D,D106,$M:$M))</f>
        <v>0</v>
      </c>
      <c r="S106" s="2">
        <f>table1346[[#This Row],[申請者別合計（円）]]*1.1</f>
        <v>0</v>
      </c>
      <c r="T106" s="2">
        <f>IFERROR(ROUNDDOWN(table1346[[#This Row],[申請者別合計（円）]]*0.5,-3),"")</f>
        <v>0</v>
      </c>
      <c r="U106" s="1"/>
      <c r="V106" s="4">
        <f>IFERROR(table1346[[#This Row],[申請者別合計（円）]]-table1346[[#This Row],[県補助]]+table1346[[#This Row],[市町村費]],"")</f>
        <v>0</v>
      </c>
      <c r="Z106" s="8"/>
    </row>
    <row r="107" spans="2:26" hidden="1" x14ac:dyDescent="0.15">
      <c r="B107" s="12">
        <v>101</v>
      </c>
      <c r="C107" s="12"/>
      <c r="D107" s="13"/>
      <c r="E107" s="13"/>
      <c r="F107" s="12"/>
      <c r="G107" s="12"/>
      <c r="H107" s="12"/>
      <c r="I107" s="12"/>
      <c r="J107" s="12"/>
      <c r="K107" s="13"/>
      <c r="L107" s="12"/>
      <c r="M107" s="13">
        <f>table1346[[#This Row],[パイプハウス
単価（円）]]*table1346[[#This Row],[ハウス
数量]]+table1346[[#This Row],[ベンチ
単価（円）]]*table1346[[#This Row],[ベンチ
数量]]</f>
        <v>0</v>
      </c>
      <c r="N107" s="16">
        <f>table1346[[#This Row],[事業費（円）
税抜]]*1.1</f>
        <v>0</v>
      </c>
      <c r="O107" s="1"/>
      <c r="P107" s="4">
        <f>table1346[[#This Row],[要望者
（取組主体）名]]</f>
        <v>0</v>
      </c>
      <c r="Q107" s="5">
        <f>IF(COUNTIF($D$5:D107,D107)&gt;=2,"",SUMIF($D:$D,D107,$E:$E))</f>
        <v>0</v>
      </c>
      <c r="R107" s="2">
        <f>IF(COUNTIF($D$5:D107,D107)&gt;=2,"",SUMIF($D:$D,D107,$M:$M))</f>
        <v>0</v>
      </c>
      <c r="S107" s="2">
        <f>table1346[[#This Row],[申請者別合計（円）]]*1.1</f>
        <v>0</v>
      </c>
      <c r="T107" s="2">
        <f>IFERROR(ROUNDDOWN(table1346[[#This Row],[申請者別合計（円）]]*0.5,-3),"")</f>
        <v>0</v>
      </c>
      <c r="U107" s="1"/>
      <c r="V107" s="4">
        <f>IFERROR(table1346[[#This Row],[申請者別合計（円）]]-table1346[[#This Row],[県補助]]+table1346[[#This Row],[市町村費]],"")</f>
        <v>0</v>
      </c>
      <c r="Z107" s="8"/>
    </row>
    <row r="108" spans="2:26" hidden="1" x14ac:dyDescent="0.15">
      <c r="B108" s="12">
        <v>102</v>
      </c>
      <c r="C108" s="12"/>
      <c r="D108" s="13"/>
      <c r="E108" s="13"/>
      <c r="F108" s="12"/>
      <c r="G108" s="12"/>
      <c r="H108" s="12"/>
      <c r="I108" s="12"/>
      <c r="J108" s="12"/>
      <c r="K108" s="13"/>
      <c r="L108" s="12"/>
      <c r="M108" s="13">
        <f>table1346[[#This Row],[パイプハウス
単価（円）]]*table1346[[#This Row],[ハウス
数量]]+table1346[[#This Row],[ベンチ
単価（円）]]*table1346[[#This Row],[ベンチ
数量]]</f>
        <v>0</v>
      </c>
      <c r="N108" s="16">
        <f>table1346[[#This Row],[事業費（円）
税抜]]*1.1</f>
        <v>0</v>
      </c>
      <c r="O108" s="1"/>
      <c r="P108" s="4">
        <f>table1346[[#This Row],[要望者
（取組主体）名]]</f>
        <v>0</v>
      </c>
      <c r="Q108" s="5">
        <f>IF(COUNTIF($D$5:D108,D108)&gt;=2,"",SUMIF($D:$D,D108,$E:$E))</f>
        <v>0</v>
      </c>
      <c r="R108" s="2">
        <f>IF(COUNTIF($D$5:D108,D108)&gt;=2,"",SUMIF($D:$D,D108,$M:$M))</f>
        <v>0</v>
      </c>
      <c r="S108" s="2">
        <f>table1346[[#This Row],[申請者別合計（円）]]*1.1</f>
        <v>0</v>
      </c>
      <c r="T108" s="2">
        <f>IFERROR(ROUNDDOWN(table1346[[#This Row],[申請者別合計（円）]]*0.5,-3),"")</f>
        <v>0</v>
      </c>
      <c r="U108" s="1"/>
      <c r="V108" s="4">
        <f>IFERROR(table1346[[#This Row],[申請者別合計（円）]]-table1346[[#This Row],[県補助]]+table1346[[#This Row],[市町村費]],"")</f>
        <v>0</v>
      </c>
      <c r="Z108" s="8"/>
    </row>
    <row r="109" spans="2:26" hidden="1" x14ac:dyDescent="0.15">
      <c r="B109" s="12">
        <v>103</v>
      </c>
      <c r="C109" s="12"/>
      <c r="D109" s="13"/>
      <c r="E109" s="13"/>
      <c r="F109" s="12"/>
      <c r="G109" s="12"/>
      <c r="H109" s="12"/>
      <c r="I109" s="12"/>
      <c r="J109" s="12"/>
      <c r="K109" s="13"/>
      <c r="L109" s="12"/>
      <c r="M109" s="13">
        <f>table1346[[#This Row],[パイプハウス
単価（円）]]*table1346[[#This Row],[ハウス
数量]]+table1346[[#This Row],[ベンチ
単価（円）]]*table1346[[#This Row],[ベンチ
数量]]</f>
        <v>0</v>
      </c>
      <c r="N109" s="16">
        <f>table1346[[#This Row],[事業費（円）
税抜]]*1.1</f>
        <v>0</v>
      </c>
      <c r="O109" s="1"/>
      <c r="P109" s="4">
        <f>table1346[[#This Row],[要望者
（取組主体）名]]</f>
        <v>0</v>
      </c>
      <c r="Q109" s="5">
        <f>IF(COUNTIF($D$5:D109,D109)&gt;=2,"",SUMIF($D:$D,D109,$E:$E))</f>
        <v>0</v>
      </c>
      <c r="R109" s="2">
        <f>IF(COUNTIF($D$5:D109,D109)&gt;=2,"",SUMIF($D:$D,D109,$M:$M))</f>
        <v>0</v>
      </c>
      <c r="S109" s="2">
        <f>table1346[[#This Row],[申請者別合計（円）]]*1.1</f>
        <v>0</v>
      </c>
      <c r="T109" s="2">
        <f>IFERROR(ROUNDDOWN(table1346[[#This Row],[申請者別合計（円）]]*0.5,-3),"")</f>
        <v>0</v>
      </c>
      <c r="U109" s="1"/>
      <c r="V109" s="4">
        <f>IFERROR(table1346[[#This Row],[申請者別合計（円）]]-table1346[[#This Row],[県補助]]+table1346[[#This Row],[市町村費]],"")</f>
        <v>0</v>
      </c>
      <c r="Z109" s="8"/>
    </row>
    <row r="110" spans="2:26" hidden="1" x14ac:dyDescent="0.15">
      <c r="B110" s="12">
        <v>104</v>
      </c>
      <c r="C110" s="12"/>
      <c r="D110" s="13"/>
      <c r="E110" s="13"/>
      <c r="F110" s="12"/>
      <c r="G110" s="12"/>
      <c r="H110" s="12"/>
      <c r="I110" s="12"/>
      <c r="J110" s="12"/>
      <c r="K110" s="13"/>
      <c r="L110" s="12"/>
      <c r="M110" s="13">
        <f>table1346[[#This Row],[パイプハウス
単価（円）]]*table1346[[#This Row],[ハウス
数量]]+table1346[[#This Row],[ベンチ
単価（円）]]*table1346[[#This Row],[ベンチ
数量]]</f>
        <v>0</v>
      </c>
      <c r="N110" s="16">
        <f>table1346[[#This Row],[事業費（円）
税抜]]*1.1</f>
        <v>0</v>
      </c>
      <c r="O110" s="1"/>
      <c r="P110" s="4">
        <f>table1346[[#This Row],[要望者
（取組主体）名]]</f>
        <v>0</v>
      </c>
      <c r="Q110" s="5">
        <f>IF(COUNTIF($D$5:D110,D110)&gt;=2,"",SUMIF($D:$D,D110,$E:$E))</f>
        <v>0</v>
      </c>
      <c r="R110" s="2">
        <f>IF(COUNTIF($D$5:D110,D110)&gt;=2,"",SUMIF($D:$D,D110,$M:$M))</f>
        <v>0</v>
      </c>
      <c r="S110" s="2">
        <f>table1346[[#This Row],[申請者別合計（円）]]*1.1</f>
        <v>0</v>
      </c>
      <c r="T110" s="2">
        <f>IFERROR(ROUNDDOWN(table1346[[#This Row],[申請者別合計（円）]]*0.5,-3),"")</f>
        <v>0</v>
      </c>
      <c r="U110" s="1"/>
      <c r="V110" s="4">
        <f>IFERROR(table1346[[#This Row],[申請者別合計（円）]]-table1346[[#This Row],[県補助]]+table1346[[#This Row],[市町村費]],"")</f>
        <v>0</v>
      </c>
      <c r="Z110" s="8"/>
    </row>
    <row r="111" spans="2:26" hidden="1" x14ac:dyDescent="0.15">
      <c r="B111" s="12">
        <v>105</v>
      </c>
      <c r="C111" s="12"/>
      <c r="D111" s="13"/>
      <c r="E111" s="13"/>
      <c r="F111" s="12"/>
      <c r="G111" s="12"/>
      <c r="H111" s="12"/>
      <c r="I111" s="12"/>
      <c r="J111" s="12"/>
      <c r="K111" s="13"/>
      <c r="L111" s="12"/>
      <c r="M111" s="13">
        <f>table1346[[#This Row],[パイプハウス
単価（円）]]*table1346[[#This Row],[ハウス
数量]]+table1346[[#This Row],[ベンチ
単価（円）]]*table1346[[#This Row],[ベンチ
数量]]</f>
        <v>0</v>
      </c>
      <c r="N111" s="16">
        <f>table1346[[#This Row],[事業費（円）
税抜]]*1.1</f>
        <v>0</v>
      </c>
      <c r="O111" s="1"/>
      <c r="P111" s="4">
        <f>table1346[[#This Row],[要望者
（取組主体）名]]</f>
        <v>0</v>
      </c>
      <c r="Q111" s="5">
        <f>IF(COUNTIF($D$5:D111,D111)&gt;=2,"",SUMIF($D:$D,D111,$E:$E))</f>
        <v>0</v>
      </c>
      <c r="R111" s="2">
        <f>IF(COUNTIF($D$5:D111,D111)&gt;=2,"",SUMIF($D:$D,D111,$M:$M))</f>
        <v>0</v>
      </c>
      <c r="S111" s="2">
        <f>table1346[[#This Row],[申請者別合計（円）]]*1.1</f>
        <v>0</v>
      </c>
      <c r="T111" s="2">
        <f>IFERROR(ROUNDDOWN(table1346[[#This Row],[申請者別合計（円）]]*0.5,-3),"")</f>
        <v>0</v>
      </c>
      <c r="U111" s="1"/>
      <c r="V111" s="4">
        <f>IFERROR(table1346[[#This Row],[申請者別合計（円）]]-table1346[[#This Row],[県補助]]+table1346[[#This Row],[市町村費]],"")</f>
        <v>0</v>
      </c>
      <c r="Z111" s="8"/>
    </row>
    <row r="112" spans="2:26" hidden="1" x14ac:dyDescent="0.15">
      <c r="B112" s="12">
        <v>106</v>
      </c>
      <c r="C112" s="12"/>
      <c r="D112" s="13"/>
      <c r="E112" s="13"/>
      <c r="F112" s="12"/>
      <c r="G112" s="12"/>
      <c r="H112" s="12"/>
      <c r="I112" s="12"/>
      <c r="J112" s="12"/>
      <c r="K112" s="13"/>
      <c r="L112" s="12"/>
      <c r="M112" s="13">
        <f>table1346[[#This Row],[パイプハウス
単価（円）]]*table1346[[#This Row],[ハウス
数量]]+table1346[[#This Row],[ベンチ
単価（円）]]*table1346[[#This Row],[ベンチ
数量]]</f>
        <v>0</v>
      </c>
      <c r="N112" s="16">
        <f>table1346[[#This Row],[事業費（円）
税抜]]*1.1</f>
        <v>0</v>
      </c>
      <c r="O112" s="1"/>
      <c r="P112" s="4">
        <f>table1346[[#This Row],[要望者
（取組主体）名]]</f>
        <v>0</v>
      </c>
      <c r="Q112" s="5">
        <f>IF(COUNTIF($D$5:D112,D112)&gt;=2,"",SUMIF($D:$D,D112,$E:$E))</f>
        <v>0</v>
      </c>
      <c r="R112" s="2">
        <f>IF(COUNTIF($D$5:D112,D112)&gt;=2,"",SUMIF($D:$D,D112,$M:$M))</f>
        <v>0</v>
      </c>
      <c r="S112" s="2">
        <f>table1346[[#This Row],[申請者別合計（円）]]*1.1</f>
        <v>0</v>
      </c>
      <c r="T112" s="2">
        <f>IFERROR(ROUNDDOWN(table1346[[#This Row],[申請者別合計（円）]]*0.5,-3),"")</f>
        <v>0</v>
      </c>
      <c r="U112" s="1"/>
      <c r="V112" s="4">
        <f>IFERROR(table1346[[#This Row],[申請者別合計（円）]]-table1346[[#This Row],[県補助]]+table1346[[#This Row],[市町村費]],"")</f>
        <v>0</v>
      </c>
      <c r="Z112" s="8"/>
    </row>
    <row r="113" spans="2:26" x14ac:dyDescent="0.15">
      <c r="B113" s="1"/>
      <c r="C113" s="1"/>
      <c r="D113" s="4">
        <f>SUBTOTAL(103,table1346[要望者
（取組主体）名])</f>
        <v>2</v>
      </c>
      <c r="E113" s="4">
        <f>SUBTOTAL(109,table1346[ハウス
面積
（a）])</f>
        <v>30</v>
      </c>
      <c r="F113" s="1"/>
      <c r="G113" s="1"/>
      <c r="H113" s="1"/>
      <c r="I113" s="1">
        <f>SUBTOTAL(103,table1346[パイプハウス
単価（円）])</f>
        <v>2</v>
      </c>
      <c r="J113" s="1"/>
      <c r="K113" s="4">
        <f>SUBTOTAL(103,table1346[パイプハウス
単価（円）])</f>
        <v>2</v>
      </c>
      <c r="L113" s="1"/>
      <c r="M113" s="4">
        <f>SUBTOTAL(109,table1346[事業費（円）
税抜])</f>
        <v>2700000</v>
      </c>
      <c r="N113" s="4">
        <f>SUBTOTAL(109,table1346[事業費（円）
税込])</f>
        <v>2970000</v>
      </c>
      <c r="O113" s="1"/>
      <c r="P113" s="1"/>
      <c r="Q113" s="4">
        <f>SUBTOTAL(109,table1346[申請者面積合計（a）])</f>
        <v>30</v>
      </c>
      <c r="R113" s="4">
        <f>SUBTOTAL(109,table1346[申請者別合計（円）])</f>
        <v>2700000</v>
      </c>
      <c r="S113" s="4">
        <f>SUBTOTAL(109,table1346[税込み])</f>
        <v>2970000</v>
      </c>
      <c r="T113" s="4">
        <f>SUBTOTAL(109,table1346[県補助])</f>
        <v>1350000</v>
      </c>
      <c r="U113" s="4">
        <f>SUBTOTAL(109,table1346[市町村費])</f>
        <v>0</v>
      </c>
      <c r="V113" s="4">
        <f>SUBTOTAL(109,table1346[市町村費])</f>
        <v>0</v>
      </c>
      <c r="Z113" s="8"/>
    </row>
    <row r="114" spans="2:26" x14ac:dyDescent="0.15">
      <c r="B114" s="27" t="s">
        <v>118</v>
      </c>
      <c r="P114" s="1"/>
      <c r="W114" s="8"/>
    </row>
    <row r="115" spans="2:26" x14ac:dyDescent="0.15">
      <c r="E115" s="8" t="s">
        <v>23</v>
      </c>
      <c r="F115">
        <f>COUNTIF($F$5:$F$112,E115)</f>
        <v>1</v>
      </c>
      <c r="W115" s="8"/>
    </row>
    <row r="116" spans="2:26" x14ac:dyDescent="0.15">
      <c r="E116" s="8" t="s">
        <v>16</v>
      </c>
      <c r="F116">
        <f t="shared" ref="F116:F117" si="0">COUNTIF($F$5:$F$112,E116)</f>
        <v>0</v>
      </c>
    </row>
    <row r="117" spans="2:26" x14ac:dyDescent="0.15">
      <c r="E117" s="8" t="s">
        <v>17</v>
      </c>
      <c r="F117">
        <f t="shared" si="0"/>
        <v>1</v>
      </c>
    </row>
  </sheetData>
  <phoneticPr fontId="3"/>
  <dataValidations count="1">
    <dataValidation type="list" allowBlank="1" showInputMessage="1" showErrorMessage="1" sqref="F5:F112 G7:G112" xr:uid="{E664D6D7-45F7-4DEF-AF31-D54177276FBE}">
      <formula1>$Z$34:$Z$37</formula1>
    </dataValidation>
  </dataValidations>
  <pageMargins left="0.7" right="0.7" top="0.75" bottom="0.75" header="0.3" footer="0.3"/>
  <pageSetup paperSize="9" scale="85" orientation="landscape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B70E4-B15B-44C6-962E-3FD1BE2E2F41}">
  <sheetPr codeName="Sheet5"/>
  <dimension ref="B1:Z117"/>
  <sheetViews>
    <sheetView view="pageBreakPreview" topLeftCell="A4" zoomScaleNormal="100" zoomScaleSheetLayoutView="100" workbookViewId="0">
      <selection activeCell="L126" sqref="L126"/>
    </sheetView>
  </sheetViews>
  <sheetFormatPr defaultRowHeight="13.5" x14ac:dyDescent="0.15"/>
  <cols>
    <col min="2" max="2" width="7.125" customWidth="1"/>
    <col min="3" max="3" width="11.75" customWidth="1"/>
    <col min="4" max="4" width="12.125" style="8" customWidth="1"/>
    <col min="5" max="5" width="7.75" style="8" customWidth="1"/>
    <col min="6" max="6" width="9.125" customWidth="1"/>
    <col min="7" max="7" width="11.375" customWidth="1"/>
    <col min="8" max="8" width="16.75" customWidth="1"/>
    <col min="9" max="9" width="10.25" customWidth="1"/>
    <col min="10" max="10" width="7.25" style="8" customWidth="1"/>
    <col min="11" max="11" width="11.75" bestFit="1" customWidth="1"/>
    <col min="12" max="12" width="12.875" customWidth="1"/>
    <col min="15" max="15" width="9.125" bestFit="1" customWidth="1"/>
    <col min="16" max="16" width="11.75" bestFit="1" customWidth="1"/>
    <col min="17" max="17" width="10.5" bestFit="1" customWidth="1"/>
    <col min="18" max="18" width="10.375" customWidth="1"/>
    <col min="19" max="19" width="9.25" style="8" bestFit="1" customWidth="1"/>
    <col min="20" max="20" width="11.625" bestFit="1" customWidth="1"/>
    <col min="22" max="24" width="9.125" bestFit="1" customWidth="1"/>
  </cols>
  <sheetData>
    <row r="1" spans="2:24" x14ac:dyDescent="0.15">
      <c r="B1" s="21" t="s">
        <v>53</v>
      </c>
      <c r="N1" s="8" t="s">
        <v>123</v>
      </c>
    </row>
    <row r="2" spans="2:24" x14ac:dyDescent="0.15">
      <c r="P2" t="s">
        <v>67</v>
      </c>
    </row>
    <row r="3" spans="2:24" x14ac:dyDescent="0.15">
      <c r="B3" s="27" t="s">
        <v>101</v>
      </c>
      <c r="K3" t="s">
        <v>89</v>
      </c>
      <c r="L3" t="s">
        <v>89</v>
      </c>
      <c r="N3" t="s">
        <v>44</v>
      </c>
      <c r="O3" t="s">
        <v>44</v>
      </c>
      <c r="P3" t="s">
        <v>44</v>
      </c>
      <c r="Q3" t="s">
        <v>44</v>
      </c>
      <c r="R3" t="s">
        <v>44</v>
      </c>
      <c r="S3" s="8" t="s">
        <v>43</v>
      </c>
      <c r="T3" t="s">
        <v>44</v>
      </c>
    </row>
    <row r="4" spans="2:24" ht="40.5" x14ac:dyDescent="0.15">
      <c r="B4" s="3" t="s">
        <v>39</v>
      </c>
      <c r="C4" s="3" t="s">
        <v>6</v>
      </c>
      <c r="D4" s="19" t="s">
        <v>48</v>
      </c>
      <c r="E4" s="19" t="s">
        <v>3</v>
      </c>
      <c r="F4" s="6" t="s">
        <v>18</v>
      </c>
      <c r="G4" s="6" t="s">
        <v>36</v>
      </c>
      <c r="H4" s="6" t="s">
        <v>66</v>
      </c>
      <c r="I4" s="15" t="s">
        <v>63</v>
      </c>
      <c r="J4" s="6" t="s">
        <v>69</v>
      </c>
      <c r="K4" s="6" t="s">
        <v>45</v>
      </c>
      <c r="L4" s="6" t="s">
        <v>47</v>
      </c>
      <c r="M4" s="6" t="s">
        <v>4</v>
      </c>
      <c r="N4" s="19" t="s">
        <v>120</v>
      </c>
      <c r="O4" s="17" t="s">
        <v>34</v>
      </c>
      <c r="P4" s="6" t="s">
        <v>5</v>
      </c>
      <c r="Q4" s="6" t="s">
        <v>33</v>
      </c>
      <c r="R4" s="10" t="s">
        <v>0</v>
      </c>
      <c r="S4" s="7" t="s">
        <v>2</v>
      </c>
      <c r="T4" s="7" t="s">
        <v>1</v>
      </c>
      <c r="W4" s="9" t="s">
        <v>7</v>
      </c>
      <c r="X4" s="11" t="s">
        <v>8</v>
      </c>
    </row>
    <row r="5" spans="2:24" x14ac:dyDescent="0.15">
      <c r="B5" s="12" t="s">
        <v>84</v>
      </c>
      <c r="C5" s="12" t="s">
        <v>54</v>
      </c>
      <c r="D5" s="13" t="s">
        <v>55</v>
      </c>
      <c r="E5" s="13">
        <v>30</v>
      </c>
      <c r="F5" s="13" t="s">
        <v>17</v>
      </c>
      <c r="G5" s="13"/>
      <c r="H5" s="13" t="s">
        <v>98</v>
      </c>
      <c r="I5" s="13">
        <v>5000000</v>
      </c>
      <c r="J5" s="13">
        <v>1</v>
      </c>
      <c r="K5" s="13">
        <f>table1345[[#This Row],[単価（円）]]*table1345[[#This Row],[数量]]</f>
        <v>5000000</v>
      </c>
      <c r="L5" s="13">
        <f>table1345[[#This Row],[事業費（円）
税抜]]*1.1</f>
        <v>5500000</v>
      </c>
      <c r="M5" s="1"/>
      <c r="N5" s="4" t="str">
        <f>table1345[[#This Row],[要望者
（取組主体）名]]</f>
        <v>宮崎　A</v>
      </c>
      <c r="O5" s="5">
        <f>IF(COUNTIF($D$5:D5,D5)&gt;=2,"",SUMIF($D:$D,D5,$E:$E))</f>
        <v>30</v>
      </c>
      <c r="P5" s="2">
        <f>IF(COUNTIF($D$5:D5,D5)&gt;=2,"",SUMIF($D:$D,D5,$K:$K))</f>
        <v>5000000</v>
      </c>
      <c r="Q5" s="2">
        <f>IFERROR(ROUNDDOWN(table1345[[#This Row],[申請者別合計（円）]]*1.1,0),"")</f>
        <v>5500000</v>
      </c>
      <c r="R5" s="2">
        <f>IFERROR(ROUNDDOWN(table1345[[#This Row],[申請者別合計（円）]]*0.5,-3),"")</f>
        <v>2500000</v>
      </c>
      <c r="S5" s="1"/>
      <c r="T5" s="4">
        <f>IFERROR(table1345[[#This Row],[申請者別合計（円）]]-table1345[[#This Row],[県補助]]+table1345[[#This Row],[市町村費]],"")</f>
        <v>2500000</v>
      </c>
      <c r="V5" t="str" cm="1">
        <f t="array" ref="V5:V6">_xlfn._xlws.FILTER(_xlfn.UNIQUE(C:C),(_xlfn.UNIQUE(C:C)&lt;&gt;"")*(_xlfn.UNIQUE(C:C)&lt;&gt;"事業実施主体名"))</f>
        <v>○○組合</v>
      </c>
      <c r="W5">
        <f t="shared" ref="W5:W10" si="0">SUMIFS($H:$H,$C:$C,$V5)</f>
        <v>0</v>
      </c>
      <c r="X5" s="8">
        <f t="shared" ref="X5:X10" si="1">SUMIFS($J:$J,$C:$C,$V5)</f>
        <v>1</v>
      </c>
    </row>
    <row r="6" spans="2:24" x14ac:dyDescent="0.15">
      <c r="B6" s="12" t="s">
        <v>85</v>
      </c>
      <c r="C6" s="12" t="s">
        <v>86</v>
      </c>
      <c r="D6" s="13" t="s">
        <v>68</v>
      </c>
      <c r="E6" s="13">
        <v>25</v>
      </c>
      <c r="F6" s="13" t="s">
        <v>16</v>
      </c>
      <c r="G6" s="13">
        <v>15</v>
      </c>
      <c r="H6" s="13" t="s">
        <v>102</v>
      </c>
      <c r="I6" s="13">
        <v>4000000</v>
      </c>
      <c r="J6" s="13">
        <v>1</v>
      </c>
      <c r="K6" s="13">
        <f>table1345[[#This Row],[単価（円）]]*table1345[[#This Row],[数量]]</f>
        <v>4000000</v>
      </c>
      <c r="L6" s="13">
        <f>table1345[[#This Row],[事業費（円）
税抜]]*1.1</f>
        <v>4400000</v>
      </c>
      <c r="M6" s="1"/>
      <c r="N6" s="4" t="str">
        <f>table1345[[#This Row],[要望者
（取組主体）名]]</f>
        <v>宮崎　B</v>
      </c>
      <c r="O6" s="5">
        <f>IF(COUNTIF($D$5:D6,D6)&gt;=2,"",SUMIF($D:$D,D6,$E:$E))</f>
        <v>25</v>
      </c>
      <c r="P6" s="2">
        <f>IF(COUNTIF($D$5:D6,D6)&gt;=2,"",SUMIF($D:$D,D6,$K:$K))</f>
        <v>4000000</v>
      </c>
      <c r="Q6" s="2">
        <f>IFERROR(ROUNDDOWN(table1345[[#This Row],[申請者別合計（円）]]*1.1,0),"")</f>
        <v>4400000</v>
      </c>
      <c r="R6" s="2">
        <f>IFERROR(ROUNDDOWN(table1345[[#This Row],[申請者別合計（円）]]*0.5,-3),"")</f>
        <v>2000000</v>
      </c>
      <c r="S6" s="1"/>
      <c r="T6" s="4">
        <f>IFERROR(table1345[[#This Row],[申請者別合計（円）]]-table1345[[#This Row],[県補助]]+table1345[[#This Row],[市町村費]],"")</f>
        <v>2000000</v>
      </c>
      <c r="V6" t="str">
        <v>○○協議会</v>
      </c>
      <c r="W6">
        <f t="shared" si="0"/>
        <v>0</v>
      </c>
      <c r="X6" s="8">
        <f t="shared" si="1"/>
        <v>1</v>
      </c>
    </row>
    <row r="7" spans="2:24" x14ac:dyDescent="0.15">
      <c r="B7" s="13">
        <v>1</v>
      </c>
      <c r="C7" s="13"/>
      <c r="D7" s="13"/>
      <c r="E7" s="13"/>
      <c r="F7" s="13"/>
      <c r="G7" s="13"/>
      <c r="H7" s="13"/>
      <c r="I7" s="13"/>
      <c r="J7" s="13"/>
      <c r="K7" s="13">
        <f>table1345[[#This Row],[単価（円）]]*table1345[[#This Row],[数量]]</f>
        <v>0</v>
      </c>
      <c r="L7" s="13">
        <f>table1345[[#This Row],[事業費（円）
税抜]]*1.1</f>
        <v>0</v>
      </c>
      <c r="M7" s="1"/>
      <c r="N7" s="4">
        <f>table1345[[#This Row],[要望者
（取組主体）名]]</f>
        <v>0</v>
      </c>
      <c r="O7" s="5">
        <f>IF(COUNTIF($D$5:D7,D7)&gt;=2,"",SUMIF($D:$D,D7,$E:$E))</f>
        <v>0</v>
      </c>
      <c r="P7" s="2">
        <f>IF(COUNTIF($D$5:D7,D7)&gt;=2,"",SUMIF($D:$D,D7,$K:$K))</f>
        <v>0</v>
      </c>
      <c r="Q7" s="2">
        <f>IFERROR(ROUNDDOWN(table1345[[#This Row],[申請者別合計（円）]]*1.1,0),"")</f>
        <v>0</v>
      </c>
      <c r="R7" s="2">
        <f>IFERROR(ROUNDDOWN(table1345[[#This Row],[申請者別合計（円）]]*0.5,-3),"")</f>
        <v>0</v>
      </c>
      <c r="S7" s="1"/>
      <c r="T7" s="4">
        <f>IFERROR(table1345[[#This Row],[申請者別合計（円）]]-table1345[[#This Row],[県補助]]+table1345[[#This Row],[市町村費]],"")</f>
        <v>0</v>
      </c>
      <c r="W7">
        <f t="shared" si="0"/>
        <v>0</v>
      </c>
      <c r="X7" s="8">
        <f t="shared" si="1"/>
        <v>0</v>
      </c>
    </row>
    <row r="8" spans="2:24" x14ac:dyDescent="0.15">
      <c r="B8" s="13">
        <v>2</v>
      </c>
      <c r="C8" s="13"/>
      <c r="D8" s="13"/>
      <c r="E8" s="13"/>
      <c r="F8" s="13"/>
      <c r="G8" s="13"/>
      <c r="H8" s="13"/>
      <c r="I8" s="13"/>
      <c r="J8" s="13"/>
      <c r="K8" s="13">
        <f>table1345[[#This Row],[単価（円）]]*table1345[[#This Row],[数量]]</f>
        <v>0</v>
      </c>
      <c r="L8" s="13">
        <f>table1345[[#This Row],[事業費（円）
税抜]]*1.1</f>
        <v>0</v>
      </c>
      <c r="M8" s="1"/>
      <c r="N8" s="4">
        <f>table1345[[#This Row],[要望者
（取組主体）名]]</f>
        <v>0</v>
      </c>
      <c r="O8" s="5">
        <f>IF(COUNTIF($D$5:D8,D8)&gt;=2,"",SUMIF($D:$D,D8,$E:$E))</f>
        <v>0</v>
      </c>
      <c r="P8" s="2">
        <f>IF(COUNTIF($D$5:D8,D8)&gt;=2,"",SUMIF($D:$D,D8,$K:$K))</f>
        <v>0</v>
      </c>
      <c r="Q8" s="2">
        <f>IFERROR(ROUNDDOWN(table1345[[#This Row],[申請者別合計（円）]]*1.1,0),"")</f>
        <v>0</v>
      </c>
      <c r="R8" s="2">
        <f>IFERROR(ROUNDDOWN(table1345[[#This Row],[申請者別合計（円）]]*0.5,-3),"")</f>
        <v>0</v>
      </c>
      <c r="S8" s="1"/>
      <c r="T8" s="4">
        <f>IFERROR(table1345[[#This Row],[申請者別合計（円）]]-table1345[[#This Row],[県補助]]+table1345[[#This Row],[市町村費]],"")</f>
        <v>0</v>
      </c>
      <c r="W8">
        <f t="shared" si="0"/>
        <v>0</v>
      </c>
      <c r="X8" s="8">
        <f t="shared" si="1"/>
        <v>0</v>
      </c>
    </row>
    <row r="9" spans="2:24" ht="15" customHeight="1" x14ac:dyDescent="0.15">
      <c r="B9" s="13">
        <v>3</v>
      </c>
      <c r="C9" s="13"/>
      <c r="D9" s="13"/>
      <c r="E9" s="13"/>
      <c r="F9" s="13"/>
      <c r="G9" s="13"/>
      <c r="H9" s="13"/>
      <c r="I9" s="13"/>
      <c r="J9" s="13"/>
      <c r="K9" s="13">
        <f>table1345[[#This Row],[単価（円）]]*table1345[[#This Row],[数量]]</f>
        <v>0</v>
      </c>
      <c r="L9" s="13">
        <f>table1345[[#This Row],[事業費（円）
税抜]]*1.1</f>
        <v>0</v>
      </c>
      <c r="M9" s="1"/>
      <c r="N9" s="4">
        <f>table1345[[#This Row],[要望者
（取組主体）名]]</f>
        <v>0</v>
      </c>
      <c r="O9" s="5">
        <f>IF(COUNTIF($D$5:D9,D9)&gt;=2,"",SUMIF($D:$D,D9,$E:$E))</f>
        <v>0</v>
      </c>
      <c r="P9" s="2">
        <f>IF(COUNTIF($D$5:D9,D9)&gt;=2,"",SUMIF($D:$D,D9,$K:$K))</f>
        <v>0</v>
      </c>
      <c r="Q9" s="2">
        <f>IFERROR(ROUNDDOWN(table1345[[#This Row],[申請者別合計（円）]]*1.1,0),"")</f>
        <v>0</v>
      </c>
      <c r="R9" s="2">
        <f>IFERROR(ROUNDDOWN(table1345[[#This Row],[申請者別合計（円）]]*0.5,-3),"")</f>
        <v>0</v>
      </c>
      <c r="S9" s="1"/>
      <c r="T9" s="4">
        <f>IFERROR(table1345[[#This Row],[申請者別合計（円）]]-table1345[[#This Row],[県補助]]+table1345[[#This Row],[市町村費]],"")</f>
        <v>0</v>
      </c>
      <c r="W9">
        <f t="shared" si="0"/>
        <v>0</v>
      </c>
      <c r="X9" s="8">
        <f t="shared" si="1"/>
        <v>0</v>
      </c>
    </row>
    <row r="10" spans="2:24" ht="15" customHeight="1" x14ac:dyDescent="0.15">
      <c r="B10" s="13">
        <v>4</v>
      </c>
      <c r="C10" s="13"/>
      <c r="D10" s="13"/>
      <c r="E10" s="13"/>
      <c r="F10" s="13"/>
      <c r="G10" s="13"/>
      <c r="H10" s="13"/>
      <c r="I10" s="13"/>
      <c r="J10" s="13"/>
      <c r="K10" s="13">
        <f>table1345[[#This Row],[単価（円）]]*table1345[[#This Row],[数量]]</f>
        <v>0</v>
      </c>
      <c r="L10" s="13">
        <f>table1345[[#This Row],[事業費（円）
税抜]]*1.1</f>
        <v>0</v>
      </c>
      <c r="M10" s="1"/>
      <c r="N10" s="4">
        <f>table1345[[#This Row],[要望者
（取組主体）名]]</f>
        <v>0</v>
      </c>
      <c r="O10" s="5">
        <f>IF(COUNTIF($D$5:D10,D10)&gt;=2,"",SUMIF($D:$D,D10,$E:$E))</f>
        <v>0</v>
      </c>
      <c r="P10" s="2">
        <f>IF(COUNTIF($D$5:D10,D10)&gt;=2,"",SUMIF($D:$D,D10,$K:$K))</f>
        <v>0</v>
      </c>
      <c r="Q10" s="2">
        <f>IFERROR(ROUNDDOWN(table1345[[#This Row],[申請者別合計（円）]]*1.1,0),"")</f>
        <v>0</v>
      </c>
      <c r="R10" s="2">
        <f>IFERROR(ROUNDDOWN(table1345[[#This Row],[申請者別合計（円）]]*0.5,-3),"")</f>
        <v>0</v>
      </c>
      <c r="S10" s="1"/>
      <c r="T10" s="4">
        <f>IFERROR(table1345[[#This Row],[申請者別合計（円）]]-table1345[[#This Row],[県補助]]+table1345[[#This Row],[市町村費]],"")</f>
        <v>0</v>
      </c>
      <c r="W10">
        <f t="shared" si="0"/>
        <v>0</v>
      </c>
      <c r="X10" s="8">
        <f t="shared" si="1"/>
        <v>0</v>
      </c>
    </row>
    <row r="11" spans="2:24" ht="15" customHeight="1" x14ac:dyDescent="0.15">
      <c r="B11" s="13">
        <v>5</v>
      </c>
      <c r="C11" s="13"/>
      <c r="D11" s="13"/>
      <c r="E11" s="13"/>
      <c r="F11" s="13"/>
      <c r="G11" s="13"/>
      <c r="H11" s="13"/>
      <c r="I11" s="13"/>
      <c r="J11" s="13"/>
      <c r="K11" s="13">
        <f>table1345[[#This Row],[単価（円）]]*table1345[[#This Row],[数量]]</f>
        <v>0</v>
      </c>
      <c r="L11" s="13">
        <f>table1345[[#This Row],[事業費（円）
税抜]]*1.1</f>
        <v>0</v>
      </c>
      <c r="M11" s="1"/>
      <c r="N11" s="4">
        <f>table1345[[#This Row],[要望者
（取組主体）名]]</f>
        <v>0</v>
      </c>
      <c r="O11" s="5">
        <f>IF(COUNTIF($D$5:D11,D11)&gt;=2,"",SUMIF($D:$D,D11,$E:$E))</f>
        <v>0</v>
      </c>
      <c r="P11" s="2">
        <f>IF(COUNTIF($D$5:D11,D11)&gt;=2,"",SUMIF($D:$D,D11,$K:$K))</f>
        <v>0</v>
      </c>
      <c r="Q11" s="2">
        <f>IFERROR(ROUNDDOWN(table1345[[#This Row],[申請者別合計（円）]]*1.1,0),"")</f>
        <v>0</v>
      </c>
      <c r="R11" s="2">
        <f>IFERROR(ROUNDDOWN(table1345[[#This Row],[申請者別合計（円）]]*0.5,-3),"")</f>
        <v>0</v>
      </c>
      <c r="S11" s="1"/>
      <c r="T11" s="4">
        <f>IFERROR(table1345[[#This Row],[申請者別合計（円）]]-table1345[[#This Row],[県補助]]+table1345[[#This Row],[市町村費]],"")</f>
        <v>0</v>
      </c>
      <c r="X11" s="8"/>
    </row>
    <row r="12" spans="2:24" ht="15" customHeight="1" x14ac:dyDescent="0.15">
      <c r="B12" s="13">
        <v>6</v>
      </c>
      <c r="C12" s="13"/>
      <c r="D12" s="13"/>
      <c r="E12" s="13"/>
      <c r="F12" s="13"/>
      <c r="G12" s="13"/>
      <c r="H12" s="13"/>
      <c r="I12" s="13"/>
      <c r="J12" s="13"/>
      <c r="K12" s="13">
        <f>table1345[[#This Row],[単価（円）]]*table1345[[#This Row],[数量]]</f>
        <v>0</v>
      </c>
      <c r="L12" s="13">
        <f>table1345[[#This Row],[事業費（円）
税抜]]*1.1</f>
        <v>0</v>
      </c>
      <c r="M12" s="1"/>
      <c r="N12" s="4">
        <f>table1345[[#This Row],[要望者
（取組主体）名]]</f>
        <v>0</v>
      </c>
      <c r="O12" s="5">
        <f>IF(COUNTIF($D$5:D12,D12)&gt;=2,"",SUMIF($D:$D,D12,$E:$E))</f>
        <v>0</v>
      </c>
      <c r="P12" s="2">
        <f>IF(COUNTIF($D$5:D12,D12)&gt;=2,"",SUMIF($D:$D,D12,$K:$K))</f>
        <v>0</v>
      </c>
      <c r="Q12" s="2">
        <f>IFERROR(ROUNDDOWN(table1345[[#This Row],[申請者別合計（円）]]*1.1,0),"")</f>
        <v>0</v>
      </c>
      <c r="R12" s="2">
        <f>IFERROR(ROUNDDOWN(table1345[[#This Row],[申請者別合計（円）]]*0.5,-3),"")</f>
        <v>0</v>
      </c>
      <c r="S12" s="1"/>
      <c r="T12" s="4">
        <f>IFERROR(table1345[[#This Row],[申請者別合計（円）]]-table1345[[#This Row],[県補助]]+table1345[[#This Row],[市町村費]],"")</f>
        <v>0</v>
      </c>
      <c r="X12" s="8"/>
    </row>
    <row r="13" spans="2:24" ht="15" customHeight="1" x14ac:dyDescent="0.15">
      <c r="B13" s="13">
        <v>7</v>
      </c>
      <c r="C13" s="13"/>
      <c r="D13" s="13"/>
      <c r="E13" s="13"/>
      <c r="F13" s="13"/>
      <c r="G13" s="13"/>
      <c r="H13" s="13"/>
      <c r="I13" s="13"/>
      <c r="J13" s="13"/>
      <c r="K13" s="13">
        <f>table1345[[#This Row],[単価（円）]]*table1345[[#This Row],[数量]]</f>
        <v>0</v>
      </c>
      <c r="L13" s="13">
        <f>table1345[[#This Row],[事業費（円）
税抜]]*1.1</f>
        <v>0</v>
      </c>
      <c r="M13" s="1"/>
      <c r="N13" s="4">
        <f>table1345[[#This Row],[要望者
（取組主体）名]]</f>
        <v>0</v>
      </c>
      <c r="O13" s="5">
        <f>IF(COUNTIF($D$5:D13,D13)&gt;=2,"",SUMIF($D:$D,D13,$E:$E))</f>
        <v>0</v>
      </c>
      <c r="P13" s="2">
        <f>IF(COUNTIF($D$5:D13,D13)&gt;=2,"",SUMIF($D:$D,D13,$K:$K))</f>
        <v>0</v>
      </c>
      <c r="Q13" s="2">
        <f>IFERROR(ROUNDDOWN(table1345[[#This Row],[申請者別合計（円）]]*1.1,0),"")</f>
        <v>0</v>
      </c>
      <c r="R13" s="2">
        <f>IFERROR(ROUNDDOWN(table1345[[#This Row],[申請者別合計（円）]]*0.5,-3),"")</f>
        <v>0</v>
      </c>
      <c r="S13" s="1"/>
      <c r="T13" s="4">
        <f>IFERROR(table1345[[#This Row],[申請者別合計（円）]]-table1345[[#This Row],[県補助]]+table1345[[#This Row],[市町村費]],"")</f>
        <v>0</v>
      </c>
      <c r="X13" s="8"/>
    </row>
    <row r="14" spans="2:24" ht="15" customHeight="1" x14ac:dyDescent="0.15">
      <c r="B14" s="13">
        <v>8</v>
      </c>
      <c r="C14" s="13"/>
      <c r="D14" s="13"/>
      <c r="E14" s="13"/>
      <c r="F14" s="13"/>
      <c r="G14" s="13"/>
      <c r="H14" s="13"/>
      <c r="I14" s="13"/>
      <c r="J14" s="13"/>
      <c r="K14" s="13">
        <f>table1345[[#This Row],[単価（円）]]*table1345[[#This Row],[数量]]</f>
        <v>0</v>
      </c>
      <c r="L14" s="13">
        <f>table1345[[#This Row],[事業費（円）
税抜]]*1.1</f>
        <v>0</v>
      </c>
      <c r="M14" s="1"/>
      <c r="N14" s="4">
        <f>table1345[[#This Row],[要望者
（取組主体）名]]</f>
        <v>0</v>
      </c>
      <c r="O14" s="5">
        <f>IF(COUNTIF($D$5:D14,D14)&gt;=2,"",SUMIF($D:$D,D14,$E:$E))</f>
        <v>0</v>
      </c>
      <c r="P14" s="2">
        <f>IF(COUNTIF($D$5:D14,D14)&gt;=2,"",SUMIF($D:$D,D14,$K:$K))</f>
        <v>0</v>
      </c>
      <c r="Q14" s="2">
        <f>IFERROR(ROUNDDOWN(table1345[[#This Row],[申請者別合計（円）]]*1.1,0),"")</f>
        <v>0</v>
      </c>
      <c r="R14" s="2">
        <f>IFERROR(ROUNDDOWN(table1345[[#This Row],[申請者別合計（円）]]*0.5,-3),"")</f>
        <v>0</v>
      </c>
      <c r="S14" s="1"/>
      <c r="T14" s="4">
        <f>IFERROR(table1345[[#This Row],[申請者別合計（円）]]-table1345[[#This Row],[県補助]]+table1345[[#This Row],[市町村費]],"")</f>
        <v>0</v>
      </c>
      <c r="X14" s="8"/>
    </row>
    <row r="15" spans="2:24" ht="15" customHeight="1" x14ac:dyDescent="0.15">
      <c r="B15" s="13">
        <v>9</v>
      </c>
      <c r="C15" s="13"/>
      <c r="D15" s="13"/>
      <c r="E15" s="13"/>
      <c r="F15" s="13"/>
      <c r="G15" s="13"/>
      <c r="H15" s="13"/>
      <c r="I15" s="13"/>
      <c r="J15" s="13"/>
      <c r="K15" s="13">
        <f>table1345[[#This Row],[単価（円）]]*table1345[[#This Row],[数量]]</f>
        <v>0</v>
      </c>
      <c r="L15" s="13">
        <f>table1345[[#This Row],[事業費（円）
税抜]]*1.1</f>
        <v>0</v>
      </c>
      <c r="M15" s="1"/>
      <c r="N15" s="4">
        <f>table1345[[#This Row],[要望者
（取組主体）名]]</f>
        <v>0</v>
      </c>
      <c r="O15" s="5">
        <f>IF(COUNTIF($D$5:D15,D15)&gt;=2,"",SUMIF($D:$D,D15,$E:$E))</f>
        <v>0</v>
      </c>
      <c r="P15" s="2">
        <f>IF(COUNTIF($D$5:D15,D15)&gt;=2,"",SUMIF($D:$D,D15,$K:$K))</f>
        <v>0</v>
      </c>
      <c r="Q15" s="2">
        <f>IFERROR(ROUNDDOWN(table1345[[#This Row],[申請者別合計（円）]]*1.1,0),"")</f>
        <v>0</v>
      </c>
      <c r="R15" s="2">
        <f>IFERROR(ROUNDDOWN(table1345[[#This Row],[申請者別合計（円）]]*0.5,-3),"")</f>
        <v>0</v>
      </c>
      <c r="S15" s="1"/>
      <c r="T15" s="4">
        <f>IFERROR(table1345[[#This Row],[申請者別合計（円）]]-table1345[[#This Row],[県補助]]+table1345[[#This Row],[市町村費]],"")</f>
        <v>0</v>
      </c>
      <c r="X15" s="8"/>
    </row>
    <row r="16" spans="2:24" ht="15" customHeight="1" x14ac:dyDescent="0.15">
      <c r="B16" s="13">
        <v>10</v>
      </c>
      <c r="C16" s="13"/>
      <c r="D16" s="13"/>
      <c r="E16" s="13"/>
      <c r="F16" s="13"/>
      <c r="G16" s="13"/>
      <c r="H16" s="13"/>
      <c r="I16" s="13"/>
      <c r="J16" s="13"/>
      <c r="K16" s="13">
        <f>table1345[[#This Row],[単価（円）]]*table1345[[#This Row],[数量]]</f>
        <v>0</v>
      </c>
      <c r="L16" s="13">
        <f>table1345[[#This Row],[事業費（円）
税抜]]*1.1</f>
        <v>0</v>
      </c>
      <c r="M16" s="1"/>
      <c r="N16" s="4">
        <f>table1345[[#This Row],[要望者
（取組主体）名]]</f>
        <v>0</v>
      </c>
      <c r="O16" s="5">
        <f>IF(COUNTIF($D$5:D16,D16)&gt;=2,"",SUMIF($D:$D,D16,$E:$E))</f>
        <v>0</v>
      </c>
      <c r="P16" s="2">
        <f>IF(COUNTIF($D$5:D16,D16)&gt;=2,"",SUMIF($D:$D,D16,$K:$K))</f>
        <v>0</v>
      </c>
      <c r="Q16" s="2">
        <f>IFERROR(ROUNDDOWN(table1345[[#This Row],[申請者別合計（円）]]*1.1,0),"")</f>
        <v>0</v>
      </c>
      <c r="R16" s="2">
        <f>IFERROR(ROUNDDOWN(table1345[[#This Row],[申請者別合計（円）]]*0.5,-3),"")</f>
        <v>0</v>
      </c>
      <c r="S16" s="1"/>
      <c r="T16" s="4">
        <f>IFERROR(table1345[[#This Row],[申請者別合計（円）]]-table1345[[#This Row],[県補助]]+table1345[[#This Row],[市町村費]],"")</f>
        <v>0</v>
      </c>
      <c r="X16" s="8"/>
    </row>
    <row r="17" spans="2:24" ht="15" customHeight="1" x14ac:dyDescent="0.15">
      <c r="B17" s="13">
        <v>11</v>
      </c>
      <c r="C17" s="13"/>
      <c r="D17" s="13"/>
      <c r="E17" s="13"/>
      <c r="F17" s="13"/>
      <c r="G17" s="13"/>
      <c r="H17" s="13"/>
      <c r="I17" s="13"/>
      <c r="J17" s="13"/>
      <c r="K17" s="13">
        <f>table1345[[#This Row],[単価（円）]]*table1345[[#This Row],[数量]]</f>
        <v>0</v>
      </c>
      <c r="L17" s="13">
        <f>table1345[[#This Row],[事業費（円）
税抜]]*1.1</f>
        <v>0</v>
      </c>
      <c r="M17" s="1"/>
      <c r="N17" s="4">
        <f>table1345[[#This Row],[要望者
（取組主体）名]]</f>
        <v>0</v>
      </c>
      <c r="O17" s="5">
        <f>IF(COUNTIF($D$5:D17,D17)&gt;=2,"",SUMIF($D:$D,D17,$E:$E))</f>
        <v>0</v>
      </c>
      <c r="P17" s="2">
        <f>IF(COUNTIF($D$5:D17,D17)&gt;=2,"",SUMIF($D:$D,D17,$K:$K))</f>
        <v>0</v>
      </c>
      <c r="Q17" s="2">
        <f>IFERROR(ROUNDDOWN(table1345[[#This Row],[申請者別合計（円）]]*1.1,0),"")</f>
        <v>0</v>
      </c>
      <c r="R17" s="2">
        <f>IFERROR(ROUNDDOWN(table1345[[#This Row],[申請者別合計（円）]]*0.5,-3),"")</f>
        <v>0</v>
      </c>
      <c r="S17" s="1"/>
      <c r="T17" s="4">
        <f>IFERROR(table1345[[#This Row],[申請者別合計（円）]]-table1345[[#This Row],[県補助]]+table1345[[#This Row],[市町村費]],"")</f>
        <v>0</v>
      </c>
      <c r="X17" s="8"/>
    </row>
    <row r="18" spans="2:24" ht="15" customHeight="1" x14ac:dyDescent="0.15">
      <c r="B18" s="13">
        <v>12</v>
      </c>
      <c r="C18" s="13"/>
      <c r="D18" s="13"/>
      <c r="E18" s="13"/>
      <c r="F18" s="13"/>
      <c r="G18" s="13"/>
      <c r="H18" s="13"/>
      <c r="I18" s="13"/>
      <c r="J18" s="13"/>
      <c r="K18" s="13">
        <f>table1345[[#This Row],[単価（円）]]*table1345[[#This Row],[数量]]</f>
        <v>0</v>
      </c>
      <c r="L18" s="13">
        <f>table1345[[#This Row],[事業費（円）
税抜]]*1.1</f>
        <v>0</v>
      </c>
      <c r="M18" s="1"/>
      <c r="N18" s="4">
        <f>table1345[[#This Row],[要望者
（取組主体）名]]</f>
        <v>0</v>
      </c>
      <c r="O18" s="5">
        <f>IF(COUNTIF($D$5:D18,D18)&gt;=2,"",SUMIF($D:$D,D18,$E:$E))</f>
        <v>0</v>
      </c>
      <c r="P18" s="2">
        <f>IF(COUNTIF($D$5:D18,D18)&gt;=2,"",SUMIF($D:$D,D18,$K:$K))</f>
        <v>0</v>
      </c>
      <c r="Q18" s="2">
        <f>IFERROR(ROUNDDOWN(table1345[[#This Row],[申請者別合計（円）]]*1.1,0),"")</f>
        <v>0</v>
      </c>
      <c r="R18" s="2">
        <f>IFERROR(ROUNDDOWN(table1345[[#This Row],[申請者別合計（円）]]*0.5,-3),"")</f>
        <v>0</v>
      </c>
      <c r="S18" s="1"/>
      <c r="T18" s="4">
        <f>IFERROR(table1345[[#This Row],[申請者別合計（円）]]-table1345[[#This Row],[県補助]]+table1345[[#This Row],[市町村費]],"")</f>
        <v>0</v>
      </c>
      <c r="X18" s="8"/>
    </row>
    <row r="19" spans="2:24" ht="15" customHeight="1" x14ac:dyDescent="0.15">
      <c r="B19" s="13">
        <v>13</v>
      </c>
      <c r="C19" s="13"/>
      <c r="D19" s="13"/>
      <c r="E19" s="13"/>
      <c r="F19" s="13"/>
      <c r="G19" s="13"/>
      <c r="H19" s="13"/>
      <c r="I19" s="13"/>
      <c r="J19" s="13"/>
      <c r="K19" s="13">
        <f>table1345[[#This Row],[単価（円）]]*table1345[[#This Row],[数量]]</f>
        <v>0</v>
      </c>
      <c r="L19" s="13">
        <f>table1345[[#This Row],[事業費（円）
税抜]]*1.1</f>
        <v>0</v>
      </c>
      <c r="M19" s="1"/>
      <c r="N19" s="4">
        <f>table1345[[#This Row],[要望者
（取組主体）名]]</f>
        <v>0</v>
      </c>
      <c r="O19" s="5">
        <f>IF(COUNTIF($D$5:D19,D19)&gt;=2,"",SUMIF($D:$D,D19,$E:$E))</f>
        <v>0</v>
      </c>
      <c r="P19" s="2">
        <f>IF(COUNTIF($D$5:D19,D19)&gt;=2,"",SUMIF($D:$D,D19,$K:$K))</f>
        <v>0</v>
      </c>
      <c r="Q19" s="2">
        <f>IFERROR(ROUNDDOWN(table1345[[#This Row],[申請者別合計（円）]]*1.1,0),"")</f>
        <v>0</v>
      </c>
      <c r="R19" s="2">
        <f>IFERROR(ROUNDDOWN(table1345[[#This Row],[申請者別合計（円）]]*0.5,-3),"")</f>
        <v>0</v>
      </c>
      <c r="S19" s="1"/>
      <c r="T19" s="4">
        <f>IFERROR(table1345[[#This Row],[申請者別合計（円）]]-table1345[[#This Row],[県補助]]+table1345[[#This Row],[市町村費]],"")</f>
        <v>0</v>
      </c>
      <c r="X19" s="8"/>
    </row>
    <row r="20" spans="2:24" ht="15" customHeight="1" x14ac:dyDescent="0.15">
      <c r="B20" s="13">
        <v>14</v>
      </c>
      <c r="C20" s="13"/>
      <c r="D20" s="13"/>
      <c r="E20" s="13"/>
      <c r="F20" s="13"/>
      <c r="G20" s="13"/>
      <c r="H20" s="13"/>
      <c r="I20" s="13"/>
      <c r="J20" s="13"/>
      <c r="K20" s="13">
        <f>table1345[[#This Row],[単価（円）]]*table1345[[#This Row],[数量]]</f>
        <v>0</v>
      </c>
      <c r="L20" s="13">
        <f>table1345[[#This Row],[事業費（円）
税抜]]*1.1</f>
        <v>0</v>
      </c>
      <c r="M20" s="1"/>
      <c r="N20" s="4">
        <f>table1345[[#This Row],[要望者
（取組主体）名]]</f>
        <v>0</v>
      </c>
      <c r="O20" s="5">
        <f>IF(COUNTIF($D$5:D20,D20)&gt;=2,"",SUMIF($D:$D,D20,$E:$E))</f>
        <v>0</v>
      </c>
      <c r="P20" s="2">
        <f>IF(COUNTIF($D$5:D20,D20)&gt;=2,"",SUMIF($D:$D,D20,$K:$K))</f>
        <v>0</v>
      </c>
      <c r="Q20" s="2">
        <f>IFERROR(ROUNDDOWN(table1345[[#This Row],[申請者別合計（円）]]*1.1,0),"")</f>
        <v>0</v>
      </c>
      <c r="R20" s="2">
        <f>IFERROR(ROUNDDOWN(table1345[[#This Row],[申請者別合計（円）]]*0.5,-3),"")</f>
        <v>0</v>
      </c>
      <c r="S20" s="1"/>
      <c r="T20" s="4">
        <f>IFERROR(table1345[[#This Row],[申請者別合計（円）]]-table1345[[#This Row],[県補助]]+table1345[[#This Row],[市町村費]],"")</f>
        <v>0</v>
      </c>
      <c r="X20" s="8"/>
    </row>
    <row r="21" spans="2:24" ht="15" customHeight="1" x14ac:dyDescent="0.15">
      <c r="B21" s="13">
        <v>15</v>
      </c>
      <c r="C21" s="13"/>
      <c r="D21" s="13"/>
      <c r="E21" s="13"/>
      <c r="F21" s="13"/>
      <c r="G21" s="13"/>
      <c r="H21" s="13"/>
      <c r="I21" s="13"/>
      <c r="J21" s="13"/>
      <c r="K21" s="13">
        <f>table1345[[#This Row],[単価（円）]]*table1345[[#This Row],[数量]]</f>
        <v>0</v>
      </c>
      <c r="L21" s="13">
        <f>table1345[[#This Row],[事業費（円）
税抜]]*1.1</f>
        <v>0</v>
      </c>
      <c r="M21" s="1"/>
      <c r="N21" s="4">
        <f>table1345[[#This Row],[要望者
（取組主体）名]]</f>
        <v>0</v>
      </c>
      <c r="O21" s="5">
        <f>IF(COUNTIF($D$5:D21,D21)&gt;=2,"",SUMIF($D:$D,D21,$E:$E))</f>
        <v>0</v>
      </c>
      <c r="P21" s="2">
        <f>IF(COUNTIF($D$5:D21,D21)&gt;=2,"",SUMIF($D:$D,D21,$K:$K))</f>
        <v>0</v>
      </c>
      <c r="Q21" s="2">
        <f>IFERROR(ROUNDDOWN(table1345[[#This Row],[申請者別合計（円）]]*1.1,0),"")</f>
        <v>0</v>
      </c>
      <c r="R21" s="2">
        <f>IFERROR(ROUNDDOWN(table1345[[#This Row],[申請者別合計（円）]]*0.5,-3),"")</f>
        <v>0</v>
      </c>
      <c r="S21" s="1"/>
      <c r="T21" s="4">
        <f>IFERROR(table1345[[#This Row],[申請者別合計（円）]]-table1345[[#This Row],[県補助]]+table1345[[#This Row],[市町村費]],"")</f>
        <v>0</v>
      </c>
      <c r="X21" s="8"/>
    </row>
    <row r="22" spans="2:24" x14ac:dyDescent="0.15">
      <c r="B22" s="13">
        <v>16</v>
      </c>
      <c r="C22" s="13"/>
      <c r="D22" s="13"/>
      <c r="E22" s="13"/>
      <c r="F22" s="13"/>
      <c r="G22" s="13"/>
      <c r="H22" s="13"/>
      <c r="I22" s="13"/>
      <c r="J22" s="13"/>
      <c r="K22" s="13">
        <f>table1345[[#This Row],[単価（円）]]*table1345[[#This Row],[数量]]</f>
        <v>0</v>
      </c>
      <c r="L22" s="13">
        <f>table1345[[#This Row],[事業費（円）
税抜]]*1.1</f>
        <v>0</v>
      </c>
      <c r="M22" s="1"/>
      <c r="N22" s="4">
        <f>table1345[[#This Row],[要望者
（取組主体）名]]</f>
        <v>0</v>
      </c>
      <c r="O22" s="5">
        <f>IF(COUNTIF($D$5:D22,D22)&gt;=2,"",SUMIF($D:$D,D22,$E:$E))</f>
        <v>0</v>
      </c>
      <c r="P22" s="2">
        <f>IF(COUNTIF($D$5:D22,D22)&gt;=2,"",SUMIF($D:$D,D22,$K:$K))</f>
        <v>0</v>
      </c>
      <c r="Q22" s="2">
        <f>IFERROR(ROUNDDOWN(table1345[[#This Row],[申請者別合計（円）]]*1.1,0),"")</f>
        <v>0</v>
      </c>
      <c r="R22" s="2">
        <f>IFERROR(ROUNDDOWN(table1345[[#This Row],[申請者別合計（円）]]*0.5,-3),"")</f>
        <v>0</v>
      </c>
      <c r="S22" s="1"/>
      <c r="T22" s="4">
        <f>IFERROR(table1345[[#This Row],[申請者別合計（円）]]-table1345[[#This Row],[県補助]]+table1345[[#This Row],[市町村費]],"")</f>
        <v>0</v>
      </c>
      <c r="X22" s="8"/>
    </row>
    <row r="23" spans="2:24" x14ac:dyDescent="0.15">
      <c r="B23" s="13">
        <v>17</v>
      </c>
      <c r="C23" s="13"/>
      <c r="D23" s="13"/>
      <c r="E23" s="13"/>
      <c r="F23" s="13"/>
      <c r="G23" s="13"/>
      <c r="H23" s="13"/>
      <c r="I23" s="13"/>
      <c r="J23" s="13"/>
      <c r="K23" s="13">
        <f>table1345[[#This Row],[単価（円）]]*table1345[[#This Row],[数量]]</f>
        <v>0</v>
      </c>
      <c r="L23" s="13">
        <f>table1345[[#This Row],[事業費（円）
税抜]]*1.1</f>
        <v>0</v>
      </c>
      <c r="M23" s="1"/>
      <c r="N23" s="4">
        <f>table1345[[#This Row],[要望者
（取組主体）名]]</f>
        <v>0</v>
      </c>
      <c r="O23" s="5">
        <f>IF(COUNTIF($D$5:D23,D23)&gt;=2,"",SUMIF($D:$D,D23,$E:$E))</f>
        <v>0</v>
      </c>
      <c r="P23" s="2">
        <f>IF(COUNTIF($D$5:D23,D23)&gt;=2,"",SUMIF($D:$D,D23,$K:$K))</f>
        <v>0</v>
      </c>
      <c r="Q23" s="2">
        <f>IFERROR(ROUNDDOWN(table1345[[#This Row],[申請者別合計（円）]]*1.1,0),"")</f>
        <v>0</v>
      </c>
      <c r="R23" s="2">
        <f>IFERROR(ROUNDDOWN(table1345[[#This Row],[申請者別合計（円）]]*0.5,-3),"")</f>
        <v>0</v>
      </c>
      <c r="S23" s="1"/>
      <c r="T23" s="4">
        <f>IFERROR(table1345[[#This Row],[申請者別合計（円）]]-table1345[[#This Row],[県補助]]+table1345[[#This Row],[市町村費]],"")</f>
        <v>0</v>
      </c>
      <c r="X23" s="8"/>
    </row>
    <row r="24" spans="2:24" x14ac:dyDescent="0.15">
      <c r="B24" s="13">
        <v>18</v>
      </c>
      <c r="C24" s="13"/>
      <c r="D24" s="13"/>
      <c r="E24" s="13"/>
      <c r="F24" s="13"/>
      <c r="G24" s="13"/>
      <c r="H24" s="13"/>
      <c r="I24" s="13"/>
      <c r="J24" s="13"/>
      <c r="K24" s="13">
        <f>table1345[[#This Row],[単価（円）]]*table1345[[#This Row],[数量]]</f>
        <v>0</v>
      </c>
      <c r="L24" s="13">
        <f>table1345[[#This Row],[事業費（円）
税抜]]*1.1</f>
        <v>0</v>
      </c>
      <c r="M24" s="1"/>
      <c r="N24" s="4">
        <f>table1345[[#This Row],[要望者
（取組主体）名]]</f>
        <v>0</v>
      </c>
      <c r="O24" s="5">
        <f>IF(COUNTIF($D$5:D24,D24)&gt;=2,"",SUMIF($D:$D,D24,$E:$E))</f>
        <v>0</v>
      </c>
      <c r="P24" s="2">
        <f>IF(COUNTIF($D$5:D24,D24)&gt;=2,"",SUMIF($D:$D,D24,$K:$K))</f>
        <v>0</v>
      </c>
      <c r="Q24" s="2">
        <f>IFERROR(ROUNDDOWN(table1345[[#This Row],[申請者別合計（円）]]*1.1,0),"")</f>
        <v>0</v>
      </c>
      <c r="R24" s="2">
        <f>IFERROR(ROUNDDOWN(table1345[[#This Row],[申請者別合計（円）]]*0.5,-3),"")</f>
        <v>0</v>
      </c>
      <c r="S24" s="1"/>
      <c r="T24" s="4">
        <f>IFERROR(table1345[[#This Row],[申請者別合計（円）]]-table1345[[#This Row],[県補助]]+table1345[[#This Row],[市町村費]],"")</f>
        <v>0</v>
      </c>
      <c r="X24" s="8"/>
    </row>
    <row r="25" spans="2:24" x14ac:dyDescent="0.15">
      <c r="B25" s="13">
        <v>19</v>
      </c>
      <c r="C25" s="13"/>
      <c r="D25" s="13"/>
      <c r="E25" s="13"/>
      <c r="F25" s="13"/>
      <c r="G25" s="13"/>
      <c r="H25" s="13"/>
      <c r="I25" s="13"/>
      <c r="J25" s="13"/>
      <c r="K25" s="13">
        <f>table1345[[#This Row],[単価（円）]]*table1345[[#This Row],[数量]]</f>
        <v>0</v>
      </c>
      <c r="L25" s="13">
        <f>table1345[[#This Row],[事業費（円）
税抜]]*1.1</f>
        <v>0</v>
      </c>
      <c r="M25" s="1"/>
      <c r="N25" s="4">
        <f>table1345[[#This Row],[要望者
（取組主体）名]]</f>
        <v>0</v>
      </c>
      <c r="O25" s="5">
        <f>IF(COUNTIF($D$5:D25,D25)&gt;=2,"",SUMIF($D:$D,D25,$E:$E))</f>
        <v>0</v>
      </c>
      <c r="P25" s="2">
        <f>IF(COUNTIF($D$5:D25,D25)&gt;=2,"",SUMIF($D:$D,D25,$K:$K))</f>
        <v>0</v>
      </c>
      <c r="Q25" s="2">
        <f>IFERROR(ROUNDDOWN(table1345[[#This Row],[申請者別合計（円）]]*1.1,0),"")</f>
        <v>0</v>
      </c>
      <c r="R25" s="2">
        <f>IFERROR(ROUNDDOWN(table1345[[#This Row],[申請者別合計（円）]]*0.5,-3),"")</f>
        <v>0</v>
      </c>
      <c r="S25" s="1"/>
      <c r="T25" s="4">
        <f>IFERROR(table1345[[#This Row],[申請者別合計（円）]]-table1345[[#This Row],[県補助]]+table1345[[#This Row],[市町村費]],"")</f>
        <v>0</v>
      </c>
      <c r="X25" s="8"/>
    </row>
    <row r="26" spans="2:24" x14ac:dyDescent="0.15">
      <c r="B26" s="13">
        <v>20</v>
      </c>
      <c r="C26" s="13"/>
      <c r="D26" s="13"/>
      <c r="E26" s="13"/>
      <c r="F26" s="13"/>
      <c r="G26" s="13"/>
      <c r="H26" s="13"/>
      <c r="I26" s="13"/>
      <c r="J26" s="13"/>
      <c r="K26" s="13">
        <f>table1345[[#This Row],[単価（円）]]*table1345[[#This Row],[数量]]</f>
        <v>0</v>
      </c>
      <c r="L26" s="13">
        <f>table1345[[#This Row],[事業費（円）
税抜]]*1.1</f>
        <v>0</v>
      </c>
      <c r="M26" s="1"/>
      <c r="N26" s="4">
        <f>table1345[[#This Row],[要望者
（取組主体）名]]</f>
        <v>0</v>
      </c>
      <c r="O26" s="5">
        <f>IF(COUNTIF($D$5:D26,D26)&gt;=2,"",SUMIF($D:$D,D26,$E:$E))</f>
        <v>0</v>
      </c>
      <c r="P26" s="2">
        <f>IF(COUNTIF($D$5:D26,D26)&gt;=2,"",SUMIF($D:$D,D26,$K:$K))</f>
        <v>0</v>
      </c>
      <c r="Q26" s="2">
        <f>IFERROR(ROUNDDOWN(table1345[[#This Row],[申請者別合計（円）]]*1.1,0),"")</f>
        <v>0</v>
      </c>
      <c r="R26" s="2">
        <f>IFERROR(ROUNDDOWN(table1345[[#This Row],[申請者別合計（円）]]*0.5,-3),"")</f>
        <v>0</v>
      </c>
      <c r="S26" s="1"/>
      <c r="T26" s="4">
        <f>IFERROR(table1345[[#This Row],[申請者別合計（円）]]-table1345[[#This Row],[県補助]]+table1345[[#This Row],[市町村費]],"")</f>
        <v>0</v>
      </c>
      <c r="X26" s="8"/>
    </row>
    <row r="27" spans="2:24" hidden="1" x14ac:dyDescent="0.15">
      <c r="B27" s="13">
        <v>21</v>
      </c>
      <c r="C27" s="13"/>
      <c r="D27" s="13"/>
      <c r="E27" s="13"/>
      <c r="F27" s="13"/>
      <c r="G27" s="13"/>
      <c r="H27" s="13"/>
      <c r="I27" s="13"/>
      <c r="J27" s="13"/>
      <c r="K27" s="13">
        <f>table1345[[#This Row],[単価（円）]]*table1345[[#This Row],[数量]]</f>
        <v>0</v>
      </c>
      <c r="L27" s="13">
        <f>table1345[[#This Row],[事業費（円）
税抜]]*1.1</f>
        <v>0</v>
      </c>
      <c r="M27" s="1"/>
      <c r="N27" s="4">
        <f>table1345[[#This Row],[要望者
（取組主体）名]]</f>
        <v>0</v>
      </c>
      <c r="O27" s="5">
        <f>IF(COUNTIF($D$5:D27,D27)&gt;=2,"",SUMIF($D:$D,D27,$E:$E))</f>
        <v>0</v>
      </c>
      <c r="P27" s="2">
        <f>IF(COUNTIF($D$5:D27,D27)&gt;=2,"",SUMIF($D:$D,D27,$K:$K))</f>
        <v>0</v>
      </c>
      <c r="Q27" s="2">
        <f>IFERROR(ROUNDDOWN(table1345[[#This Row],[申請者別合計（円）]]*1.1,0),"")</f>
        <v>0</v>
      </c>
      <c r="R27" s="2">
        <f>IFERROR(ROUNDDOWN(table1345[[#This Row],[申請者別合計（円）]]*0.5,-3),"")</f>
        <v>0</v>
      </c>
      <c r="S27" s="1"/>
      <c r="T27" s="4">
        <f>IFERROR(table1345[[#This Row],[申請者別合計（円）]]-table1345[[#This Row],[県補助]]+table1345[[#This Row],[市町村費]],"")</f>
        <v>0</v>
      </c>
      <c r="X27" s="8" t="s">
        <v>19</v>
      </c>
    </row>
    <row r="28" spans="2:24" hidden="1" x14ac:dyDescent="0.15">
      <c r="B28" s="13">
        <v>22</v>
      </c>
      <c r="C28" s="13"/>
      <c r="D28" s="13"/>
      <c r="E28" s="13"/>
      <c r="F28" s="13"/>
      <c r="G28" s="13"/>
      <c r="H28" s="13"/>
      <c r="I28" s="13"/>
      <c r="J28" s="13"/>
      <c r="K28" s="13">
        <f>table1345[[#This Row],[単価（円）]]*table1345[[#This Row],[数量]]</f>
        <v>0</v>
      </c>
      <c r="L28" s="13">
        <f>table1345[[#This Row],[事業費（円）
税抜]]*1.1</f>
        <v>0</v>
      </c>
      <c r="M28" s="1"/>
      <c r="N28" s="4">
        <f>table1345[[#This Row],[要望者
（取組主体）名]]</f>
        <v>0</v>
      </c>
      <c r="O28" s="5">
        <f>IF(COUNTIF($D$5:D28,D28)&gt;=2,"",SUMIF($D:$D,D28,$E:$E))</f>
        <v>0</v>
      </c>
      <c r="P28" s="2">
        <f>IF(COUNTIF($D$5:D28,D28)&gt;=2,"",SUMIF($D:$D,D28,$K:$K))</f>
        <v>0</v>
      </c>
      <c r="Q28" s="2">
        <f>IFERROR(ROUNDDOWN(table1345[[#This Row],[申請者別合計（円）]]*1.1,0),"")</f>
        <v>0</v>
      </c>
      <c r="R28" s="2">
        <f>IFERROR(ROUNDDOWN(table1345[[#This Row],[申請者別合計（円）]]*0.5,-3),"")</f>
        <v>0</v>
      </c>
      <c r="S28" s="1"/>
      <c r="T28" s="4">
        <f>IFERROR(table1345[[#This Row],[申請者別合計（円）]]-table1345[[#This Row],[県補助]]+table1345[[#This Row],[市町村費]],"")</f>
        <v>0</v>
      </c>
      <c r="X28" s="8" t="s">
        <v>20</v>
      </c>
    </row>
    <row r="29" spans="2:24" hidden="1" x14ac:dyDescent="0.15">
      <c r="B29" s="13">
        <v>23</v>
      </c>
      <c r="C29" s="13"/>
      <c r="D29" s="13"/>
      <c r="E29" s="13"/>
      <c r="F29" s="13"/>
      <c r="G29" s="13"/>
      <c r="H29" s="13"/>
      <c r="I29" s="13"/>
      <c r="J29" s="13"/>
      <c r="K29" s="13">
        <f>table1345[[#This Row],[単価（円）]]*table1345[[#This Row],[数量]]</f>
        <v>0</v>
      </c>
      <c r="L29" s="13">
        <f>table1345[[#This Row],[事業費（円）
税抜]]*1.1</f>
        <v>0</v>
      </c>
      <c r="M29" s="1"/>
      <c r="N29" s="4">
        <f>table1345[[#This Row],[要望者
（取組主体）名]]</f>
        <v>0</v>
      </c>
      <c r="O29" s="5">
        <f>IF(COUNTIF($D$5:D29,D29)&gt;=2,"",SUMIF($D:$D,D29,$E:$E))</f>
        <v>0</v>
      </c>
      <c r="P29" s="2">
        <f>IF(COUNTIF($D$5:D29,D29)&gt;=2,"",SUMIF($D:$D,D29,$K:$K))</f>
        <v>0</v>
      </c>
      <c r="Q29" s="2">
        <f>IFERROR(ROUNDDOWN(table1345[[#This Row],[申請者別合計（円）]]*1.1,0),"")</f>
        <v>0</v>
      </c>
      <c r="R29" s="2">
        <f>IFERROR(ROUNDDOWN(table1345[[#This Row],[申請者別合計（円）]]*0.5,-3),"")</f>
        <v>0</v>
      </c>
      <c r="S29" s="1"/>
      <c r="T29" s="4">
        <f>IFERROR(table1345[[#This Row],[申請者別合計（円）]]-table1345[[#This Row],[県補助]]+table1345[[#This Row],[市町村費]],"")</f>
        <v>0</v>
      </c>
      <c r="X29" s="8" t="s">
        <v>21</v>
      </c>
    </row>
    <row r="30" spans="2:24" hidden="1" x14ac:dyDescent="0.15">
      <c r="B30" s="13">
        <v>24</v>
      </c>
      <c r="C30" s="13"/>
      <c r="D30" s="13"/>
      <c r="E30" s="13"/>
      <c r="F30" s="13"/>
      <c r="G30" s="13"/>
      <c r="H30" s="13"/>
      <c r="I30" s="13"/>
      <c r="J30" s="13"/>
      <c r="K30" s="13">
        <f>table1345[[#This Row],[単価（円）]]*table1345[[#This Row],[数量]]</f>
        <v>0</v>
      </c>
      <c r="L30" s="13">
        <f>table1345[[#This Row],[事業費（円）
税抜]]*1.1</f>
        <v>0</v>
      </c>
      <c r="M30" s="1"/>
      <c r="N30" s="4">
        <f>table1345[[#This Row],[要望者
（取組主体）名]]</f>
        <v>0</v>
      </c>
      <c r="O30" s="5">
        <f>IF(COUNTIF($D$5:D30,D30)&gt;=2,"",SUMIF($D:$D,D30,$E:$E))</f>
        <v>0</v>
      </c>
      <c r="P30" s="2">
        <f>IF(COUNTIF($D$5:D30,D30)&gt;=2,"",SUMIF($D:$D,D30,$K:$K))</f>
        <v>0</v>
      </c>
      <c r="Q30" s="2">
        <f>IFERROR(ROUNDDOWN(table1345[[#This Row],[申請者別合計（円）]]*1.1,0),"")</f>
        <v>0</v>
      </c>
      <c r="R30" s="2">
        <f>IFERROR(ROUNDDOWN(table1345[[#This Row],[申請者別合計（円）]]*0.5,-3),"")</f>
        <v>0</v>
      </c>
      <c r="S30" s="1"/>
      <c r="T30" s="4">
        <f>IFERROR(table1345[[#This Row],[申請者別合計（円）]]-table1345[[#This Row],[県補助]]+table1345[[#This Row],[市町村費]],"")</f>
        <v>0</v>
      </c>
      <c r="X30" s="8" t="s">
        <v>22</v>
      </c>
    </row>
    <row r="31" spans="2:24" hidden="1" x14ac:dyDescent="0.15">
      <c r="B31" s="13">
        <v>25</v>
      </c>
      <c r="C31" s="13"/>
      <c r="D31" s="13"/>
      <c r="E31" s="13"/>
      <c r="F31" s="13"/>
      <c r="G31" s="13"/>
      <c r="H31" s="13"/>
      <c r="I31" s="13"/>
      <c r="J31" s="13"/>
      <c r="K31" s="13">
        <f>table1345[[#This Row],[単価（円）]]*table1345[[#This Row],[数量]]</f>
        <v>0</v>
      </c>
      <c r="L31" s="13">
        <f>table1345[[#This Row],[事業費（円）
税抜]]*1.1</f>
        <v>0</v>
      </c>
      <c r="M31" s="1"/>
      <c r="N31" s="4">
        <f>table1345[[#This Row],[要望者
（取組主体）名]]</f>
        <v>0</v>
      </c>
      <c r="O31" s="5">
        <f>IF(COUNTIF($D$5:D31,D31)&gt;=2,"",SUMIF($D:$D,D31,$E:$E))</f>
        <v>0</v>
      </c>
      <c r="P31" s="2">
        <f>IF(COUNTIF($D$5:D31,D31)&gt;=2,"",SUMIF($D:$D,D31,$K:$K))</f>
        <v>0</v>
      </c>
      <c r="Q31" s="2">
        <f>IFERROR(ROUNDDOWN(table1345[[#This Row],[申請者別合計（円）]]*1.1,0),"")</f>
        <v>0</v>
      </c>
      <c r="R31" s="2">
        <f>IFERROR(ROUNDDOWN(table1345[[#This Row],[申請者別合計（円）]]*0.5,-3),"")</f>
        <v>0</v>
      </c>
      <c r="S31" s="1"/>
      <c r="T31" s="4">
        <f>IFERROR(table1345[[#This Row],[申請者別合計（円）]]-table1345[[#This Row],[県補助]]+table1345[[#This Row],[市町村費]],"")</f>
        <v>0</v>
      </c>
      <c r="X31" s="8"/>
    </row>
    <row r="32" spans="2:24" hidden="1" x14ac:dyDescent="0.15">
      <c r="B32" s="13">
        <v>26</v>
      </c>
      <c r="C32" s="13"/>
      <c r="D32" s="13"/>
      <c r="E32" s="13"/>
      <c r="F32" s="13"/>
      <c r="G32" s="13"/>
      <c r="H32" s="13"/>
      <c r="I32" s="13"/>
      <c r="J32" s="13"/>
      <c r="K32" s="13">
        <f>table1345[[#This Row],[単価（円）]]*table1345[[#This Row],[数量]]</f>
        <v>0</v>
      </c>
      <c r="L32" s="13">
        <f>table1345[[#This Row],[事業費（円）
税抜]]*1.1</f>
        <v>0</v>
      </c>
      <c r="M32" s="1"/>
      <c r="N32" s="4">
        <f>table1345[[#This Row],[要望者
（取組主体）名]]</f>
        <v>0</v>
      </c>
      <c r="O32" s="5">
        <f>IF(COUNTIF($D$5:D32,D32)&gt;=2,"",SUMIF($D:$D,D32,$E:$E))</f>
        <v>0</v>
      </c>
      <c r="P32" s="2">
        <f>IF(COUNTIF($D$5:D32,D32)&gt;=2,"",SUMIF($D:$D,D32,$K:$K))</f>
        <v>0</v>
      </c>
      <c r="Q32" s="2">
        <f>IFERROR(ROUNDDOWN(table1345[[#This Row],[申請者別合計（円）]]*1.1,0),"")</f>
        <v>0</v>
      </c>
      <c r="R32" s="2">
        <f>IFERROR(ROUNDDOWN(table1345[[#This Row],[申請者別合計（円）]]*0.5,-3),"")</f>
        <v>0</v>
      </c>
      <c r="S32" s="1"/>
      <c r="T32" s="4">
        <f>IFERROR(table1345[[#This Row],[申請者別合計（円）]]-table1345[[#This Row],[県補助]]+table1345[[#This Row],[市町村費]],"")</f>
        <v>0</v>
      </c>
      <c r="X32" s="8"/>
    </row>
    <row r="33" spans="2:26" hidden="1" x14ac:dyDescent="0.15">
      <c r="B33" s="13">
        <v>27</v>
      </c>
      <c r="C33" s="13"/>
      <c r="D33" s="13"/>
      <c r="E33" s="13"/>
      <c r="F33" s="13"/>
      <c r="G33" s="13"/>
      <c r="H33" s="13"/>
      <c r="I33" s="13"/>
      <c r="J33" s="13"/>
      <c r="K33" s="13">
        <f>table1345[[#This Row],[単価（円）]]*table1345[[#This Row],[数量]]</f>
        <v>0</v>
      </c>
      <c r="L33" s="13">
        <f>table1345[[#This Row],[事業費（円）
税抜]]*1.1</f>
        <v>0</v>
      </c>
      <c r="M33" s="1"/>
      <c r="N33" s="4">
        <f>table1345[[#This Row],[要望者
（取組主体）名]]</f>
        <v>0</v>
      </c>
      <c r="O33" s="5">
        <f>IF(COUNTIF($D$5:D33,D33)&gt;=2,"",SUMIF($D:$D,D33,$E:$E))</f>
        <v>0</v>
      </c>
      <c r="P33" s="2">
        <f>IF(COUNTIF($D$5:D33,D33)&gt;=2,"",SUMIF($D:$D,D33,$K:$K))</f>
        <v>0</v>
      </c>
      <c r="Q33" s="2">
        <f>IFERROR(ROUNDDOWN(table1345[[#This Row],[申請者別合計（円）]]*1.1,0),"")</f>
        <v>0</v>
      </c>
      <c r="R33" s="2">
        <f>IFERROR(ROUNDDOWN(table1345[[#This Row],[申請者別合計（円）]]*0.5,-3),"")</f>
        <v>0</v>
      </c>
      <c r="S33" s="1"/>
      <c r="T33" s="4">
        <f>IFERROR(table1345[[#This Row],[申請者別合計（円）]]-table1345[[#This Row],[県補助]]+table1345[[#This Row],[市町村費]],"")</f>
        <v>0</v>
      </c>
      <c r="X33" s="8"/>
    </row>
    <row r="34" spans="2:26" hidden="1" x14ac:dyDescent="0.15">
      <c r="B34" s="13">
        <v>28</v>
      </c>
      <c r="C34" s="13"/>
      <c r="D34" s="13"/>
      <c r="E34" s="13"/>
      <c r="F34" s="13"/>
      <c r="G34" s="13"/>
      <c r="H34" s="13"/>
      <c r="I34" s="13"/>
      <c r="J34" s="13"/>
      <c r="K34" s="13">
        <f>table1345[[#This Row],[単価（円）]]*table1345[[#This Row],[数量]]</f>
        <v>0</v>
      </c>
      <c r="L34" s="13">
        <f>table1345[[#This Row],[事業費（円）
税抜]]*1.1</f>
        <v>0</v>
      </c>
      <c r="M34" s="1"/>
      <c r="N34" s="4">
        <f>table1345[[#This Row],[要望者
（取組主体）名]]</f>
        <v>0</v>
      </c>
      <c r="O34" s="5">
        <f>IF(COUNTIF($D$5:D34,D34)&gt;=2,"",SUMIF($D:$D,D34,$E:$E))</f>
        <v>0</v>
      </c>
      <c r="P34" s="2">
        <f>IF(COUNTIF($D$5:D34,D34)&gt;=2,"",SUMIF($D:$D,D34,$K:$K))</f>
        <v>0</v>
      </c>
      <c r="Q34" s="2">
        <f>IFERROR(ROUNDDOWN(table1345[[#This Row],[申請者別合計（円）]]*1.1,0),"")</f>
        <v>0</v>
      </c>
      <c r="R34" s="2">
        <f>IFERROR(ROUNDDOWN(table1345[[#This Row],[申請者別合計（円）]]*0.5,-3),"")</f>
        <v>0</v>
      </c>
      <c r="S34" s="1"/>
      <c r="T34" s="4">
        <f>IFERROR(table1345[[#This Row],[申請者別合計（円）]]-table1345[[#This Row],[県補助]]+table1345[[#This Row],[市町村費]],"")</f>
        <v>0</v>
      </c>
      <c r="X34" s="8" t="s">
        <v>17</v>
      </c>
      <c r="Z34" s="8" t="s">
        <v>23</v>
      </c>
    </row>
    <row r="35" spans="2:26" hidden="1" x14ac:dyDescent="0.15">
      <c r="B35" s="13">
        <v>29</v>
      </c>
      <c r="C35" s="13"/>
      <c r="D35" s="13"/>
      <c r="E35" s="13"/>
      <c r="F35" s="13"/>
      <c r="G35" s="13"/>
      <c r="H35" s="13"/>
      <c r="I35" s="13"/>
      <c r="J35" s="13"/>
      <c r="K35" s="13">
        <f>table1345[[#This Row],[単価（円）]]*table1345[[#This Row],[数量]]</f>
        <v>0</v>
      </c>
      <c r="L35" s="13">
        <f>table1345[[#This Row],[事業費（円）
税抜]]*1.1</f>
        <v>0</v>
      </c>
      <c r="M35" s="1"/>
      <c r="N35" s="4">
        <f>table1345[[#This Row],[要望者
（取組主体）名]]</f>
        <v>0</v>
      </c>
      <c r="O35" s="5">
        <f>IF(COUNTIF($D$5:D35,D35)&gt;=2,"",SUMIF($D:$D,D35,$E:$E))</f>
        <v>0</v>
      </c>
      <c r="P35" s="2">
        <f>IF(COUNTIF($D$5:D35,D35)&gt;=2,"",SUMIF($D:$D,D35,$K:$K))</f>
        <v>0</v>
      </c>
      <c r="Q35" s="2">
        <f>IFERROR(ROUNDDOWN(table1345[[#This Row],[申請者別合計（円）]]*1.1,0),"")</f>
        <v>0</v>
      </c>
      <c r="R35" s="2">
        <f>IFERROR(ROUNDDOWN(table1345[[#This Row],[申請者別合計（円）]]*0.5,-3),"")</f>
        <v>0</v>
      </c>
      <c r="S35" s="1"/>
      <c r="T35" s="4">
        <f>IFERROR(table1345[[#This Row],[申請者別合計（円）]]-table1345[[#This Row],[県補助]]+table1345[[#This Row],[市町村費]],"")</f>
        <v>0</v>
      </c>
      <c r="X35" s="8" t="s">
        <v>16</v>
      </c>
      <c r="Z35" s="8" t="s">
        <v>16</v>
      </c>
    </row>
    <row r="36" spans="2:26" hidden="1" x14ac:dyDescent="0.15">
      <c r="B36" s="13">
        <v>30</v>
      </c>
      <c r="C36" s="13"/>
      <c r="D36" s="13"/>
      <c r="E36" s="13"/>
      <c r="F36" s="13"/>
      <c r="G36" s="13"/>
      <c r="H36" s="13"/>
      <c r="I36" s="13"/>
      <c r="J36" s="13"/>
      <c r="K36" s="13">
        <f>table1345[[#This Row],[単価（円）]]*table1345[[#This Row],[数量]]</f>
        <v>0</v>
      </c>
      <c r="L36" s="13">
        <f>table1345[[#This Row],[事業費（円）
税抜]]*1.1</f>
        <v>0</v>
      </c>
      <c r="M36" s="1"/>
      <c r="N36" s="4">
        <f>table1345[[#This Row],[要望者
（取組主体）名]]</f>
        <v>0</v>
      </c>
      <c r="O36" s="5">
        <f>IF(COUNTIF($D$5:D36,D36)&gt;=2,"",SUMIF($D:$D,D36,$E:$E))</f>
        <v>0</v>
      </c>
      <c r="P36" s="2">
        <f>IF(COUNTIF($D$5:D36,D36)&gt;=2,"",SUMIF($D:$D,D36,$K:$K))</f>
        <v>0</v>
      </c>
      <c r="Q36" s="2">
        <f>IFERROR(ROUNDDOWN(table1345[[#This Row],[申請者別合計（円）]]*1.1,0),"")</f>
        <v>0</v>
      </c>
      <c r="R36" s="2">
        <f>IFERROR(ROUNDDOWN(table1345[[#This Row],[申請者別合計（円）]]*0.5,-3),"")</f>
        <v>0</v>
      </c>
      <c r="S36" s="1"/>
      <c r="T36" s="4">
        <f>IFERROR(table1345[[#This Row],[申請者別合計（円）]]-table1345[[#This Row],[県補助]]+table1345[[#This Row],[市町村費]],"")</f>
        <v>0</v>
      </c>
      <c r="X36" s="8" t="s">
        <v>23</v>
      </c>
      <c r="Z36" s="8" t="s">
        <v>17</v>
      </c>
    </row>
    <row r="37" spans="2:26" hidden="1" x14ac:dyDescent="0.15">
      <c r="B37" s="13">
        <v>31</v>
      </c>
      <c r="C37" s="13"/>
      <c r="D37" s="13"/>
      <c r="E37" s="13"/>
      <c r="F37" s="13"/>
      <c r="G37" s="13"/>
      <c r="H37" s="13"/>
      <c r="I37" s="13"/>
      <c r="J37" s="13"/>
      <c r="K37" s="13">
        <f>table1345[[#This Row],[単価（円）]]*table1345[[#This Row],[数量]]</f>
        <v>0</v>
      </c>
      <c r="L37" s="13">
        <f>table1345[[#This Row],[事業費（円）
税抜]]*1.1</f>
        <v>0</v>
      </c>
      <c r="M37" s="1"/>
      <c r="N37" s="4">
        <f>table1345[[#This Row],[要望者
（取組主体）名]]</f>
        <v>0</v>
      </c>
      <c r="O37" s="5">
        <f>IF(COUNTIF($D$5:D37,D37)&gt;=2,"",SUMIF($D:$D,D37,$E:$E))</f>
        <v>0</v>
      </c>
      <c r="P37" s="2">
        <f>IF(COUNTIF($D$5:D37,D37)&gt;=2,"",SUMIF($D:$D,D37,$K:$K))</f>
        <v>0</v>
      </c>
      <c r="Q37" s="2">
        <f>IFERROR(ROUNDDOWN(table1345[[#This Row],[申請者別合計（円）]]*1.1,0),"")</f>
        <v>0</v>
      </c>
      <c r="R37" s="2">
        <f>IFERROR(ROUNDDOWN(table1345[[#This Row],[申請者別合計（円）]]*0.5,-3),"")</f>
        <v>0</v>
      </c>
      <c r="S37" s="1"/>
      <c r="T37" s="4">
        <f>IFERROR(table1345[[#This Row],[申請者別合計（円）]]-table1345[[#This Row],[県補助]]+table1345[[#This Row],[市町村費]],"")</f>
        <v>0</v>
      </c>
      <c r="X37" s="8"/>
    </row>
    <row r="38" spans="2:26" hidden="1" x14ac:dyDescent="0.15">
      <c r="B38" s="13">
        <v>32</v>
      </c>
      <c r="C38" s="13"/>
      <c r="D38" s="13"/>
      <c r="E38" s="13"/>
      <c r="F38" s="13"/>
      <c r="G38" s="13"/>
      <c r="H38" s="13"/>
      <c r="I38" s="13"/>
      <c r="J38" s="13"/>
      <c r="K38" s="13">
        <f>table1345[[#This Row],[単価（円）]]*table1345[[#This Row],[数量]]</f>
        <v>0</v>
      </c>
      <c r="L38" s="13">
        <f>table1345[[#This Row],[事業費（円）
税抜]]*1.1</f>
        <v>0</v>
      </c>
      <c r="M38" s="1"/>
      <c r="N38" s="4">
        <f>table1345[[#This Row],[要望者
（取組主体）名]]</f>
        <v>0</v>
      </c>
      <c r="O38" s="5">
        <f>IF(COUNTIF($D$5:D38,D38)&gt;=2,"",SUMIF($D:$D,D38,$E:$E))</f>
        <v>0</v>
      </c>
      <c r="P38" s="2">
        <f>IF(COUNTIF($D$5:D38,D38)&gt;=2,"",SUMIF($D:$D,D38,$K:$K))</f>
        <v>0</v>
      </c>
      <c r="Q38" s="2">
        <f>IFERROR(ROUNDDOWN(table1345[[#This Row],[申請者別合計（円）]]*1.1,0),"")</f>
        <v>0</v>
      </c>
      <c r="R38" s="2">
        <f>IFERROR(ROUNDDOWN(table1345[[#This Row],[申請者別合計（円）]]*0.5,-3),"")</f>
        <v>0</v>
      </c>
      <c r="S38" s="1"/>
      <c r="T38" s="4">
        <f>IFERROR(table1345[[#This Row],[申請者別合計（円）]]-table1345[[#This Row],[県補助]]+table1345[[#This Row],[市町村費]],"")</f>
        <v>0</v>
      </c>
      <c r="X38" s="8" t="s">
        <v>32</v>
      </c>
    </row>
    <row r="39" spans="2:26" hidden="1" x14ac:dyDescent="0.15">
      <c r="B39" s="13">
        <v>33</v>
      </c>
      <c r="C39" s="13"/>
      <c r="D39" s="13"/>
      <c r="E39" s="13"/>
      <c r="F39" s="13"/>
      <c r="G39" s="13"/>
      <c r="H39" s="13"/>
      <c r="I39" s="13"/>
      <c r="J39" s="13"/>
      <c r="K39" s="13">
        <f>table1345[[#This Row],[単価（円）]]*table1345[[#This Row],[数量]]</f>
        <v>0</v>
      </c>
      <c r="L39" s="13">
        <f>table1345[[#This Row],[事業費（円）
税抜]]*1.1</f>
        <v>0</v>
      </c>
      <c r="M39" s="1"/>
      <c r="N39" s="4">
        <f>table1345[[#This Row],[要望者
（取組主体）名]]</f>
        <v>0</v>
      </c>
      <c r="O39" s="5">
        <f>IF(COUNTIF($D$5:D39,D39)&gt;=2,"",SUMIF($D:$D,D39,$E:$E))</f>
        <v>0</v>
      </c>
      <c r="P39" s="2">
        <f>IF(COUNTIF($D$5:D39,D39)&gt;=2,"",SUMIF($D:$D,D39,$K:$K))</f>
        <v>0</v>
      </c>
      <c r="Q39" s="2">
        <f>IFERROR(ROUNDDOWN(table1345[[#This Row],[申請者別合計（円）]]*1.1,0),"")</f>
        <v>0</v>
      </c>
      <c r="R39" s="2">
        <f>IFERROR(ROUNDDOWN(table1345[[#This Row],[申請者別合計（円）]]*0.5,-3),"")</f>
        <v>0</v>
      </c>
      <c r="S39" s="1"/>
      <c r="T39" s="4">
        <f>IFERROR(table1345[[#This Row],[申請者別合計（円）]]-table1345[[#This Row],[県補助]]+table1345[[#This Row],[市町村費]],"")</f>
        <v>0</v>
      </c>
      <c r="X39" s="8" t="s">
        <v>31</v>
      </c>
    </row>
    <row r="40" spans="2:26" hidden="1" x14ac:dyDescent="0.15">
      <c r="B40" s="13">
        <v>34</v>
      </c>
      <c r="C40" s="13"/>
      <c r="D40" s="13"/>
      <c r="E40" s="13"/>
      <c r="F40" s="13"/>
      <c r="G40" s="13"/>
      <c r="H40" s="13"/>
      <c r="I40" s="13"/>
      <c r="J40" s="13"/>
      <c r="K40" s="13">
        <f>table1345[[#This Row],[単価（円）]]*table1345[[#This Row],[数量]]</f>
        <v>0</v>
      </c>
      <c r="L40" s="13">
        <f>table1345[[#This Row],[事業費（円）
税抜]]*1.1</f>
        <v>0</v>
      </c>
      <c r="M40" s="1"/>
      <c r="N40" s="4">
        <f>table1345[[#This Row],[要望者
（取組主体）名]]</f>
        <v>0</v>
      </c>
      <c r="O40" s="5">
        <f>IF(COUNTIF($D$5:D40,D40)&gt;=2,"",SUMIF($D:$D,D40,$E:$E))</f>
        <v>0</v>
      </c>
      <c r="P40" s="2">
        <f>IF(COUNTIF($D$5:D40,D40)&gt;=2,"",SUMIF($D:$D,D40,$K:$K))</f>
        <v>0</v>
      </c>
      <c r="Q40" s="2">
        <f>IFERROR(ROUNDDOWN(table1345[[#This Row],[申請者別合計（円）]]*1.1,0),"")</f>
        <v>0</v>
      </c>
      <c r="R40" s="2">
        <f>IFERROR(ROUNDDOWN(table1345[[#This Row],[申請者別合計（円）]]*0.5,-3),"")</f>
        <v>0</v>
      </c>
      <c r="S40" s="1"/>
      <c r="T40" s="4">
        <f>IFERROR(table1345[[#This Row],[申請者別合計（円）]]-table1345[[#This Row],[県補助]]+table1345[[#This Row],[市町村費]],"")</f>
        <v>0</v>
      </c>
      <c r="X40" s="8" t="s">
        <v>30</v>
      </c>
    </row>
    <row r="41" spans="2:26" hidden="1" x14ac:dyDescent="0.15">
      <c r="B41" s="13">
        <v>35</v>
      </c>
      <c r="C41" s="13"/>
      <c r="D41" s="13"/>
      <c r="E41" s="13"/>
      <c r="F41" s="13"/>
      <c r="G41" s="13"/>
      <c r="H41" s="13"/>
      <c r="I41" s="13"/>
      <c r="J41" s="13"/>
      <c r="K41" s="13">
        <f>table1345[[#This Row],[単価（円）]]*table1345[[#This Row],[数量]]</f>
        <v>0</v>
      </c>
      <c r="L41" s="13">
        <f>table1345[[#This Row],[事業費（円）
税抜]]*1.1</f>
        <v>0</v>
      </c>
      <c r="M41" s="1"/>
      <c r="N41" s="4">
        <f>table1345[[#This Row],[要望者
（取組主体）名]]</f>
        <v>0</v>
      </c>
      <c r="O41" s="5">
        <f>IF(COUNTIF($D$5:D41,D41)&gt;=2,"",SUMIF($D:$D,D41,$E:$E))</f>
        <v>0</v>
      </c>
      <c r="P41" s="2">
        <f>IF(COUNTIF($D$5:D41,D41)&gt;=2,"",SUMIF($D:$D,D41,$K:$K))</f>
        <v>0</v>
      </c>
      <c r="Q41" s="2">
        <f>IFERROR(ROUNDDOWN(table1345[[#This Row],[申請者別合計（円）]]*1.1,0),"")</f>
        <v>0</v>
      </c>
      <c r="R41" s="2">
        <f>IFERROR(ROUNDDOWN(table1345[[#This Row],[申請者別合計（円）]]*0.5,-3),"")</f>
        <v>0</v>
      </c>
      <c r="S41" s="1"/>
      <c r="T41" s="4">
        <f>IFERROR(table1345[[#This Row],[申請者別合計（円）]]-table1345[[#This Row],[県補助]]+table1345[[#This Row],[市町村費]],"")</f>
        <v>0</v>
      </c>
      <c r="X41" s="8"/>
    </row>
    <row r="42" spans="2:26" hidden="1" x14ac:dyDescent="0.15">
      <c r="B42" s="13">
        <v>36</v>
      </c>
      <c r="C42" s="13"/>
      <c r="D42" s="13"/>
      <c r="E42" s="13"/>
      <c r="F42" s="13"/>
      <c r="G42" s="13"/>
      <c r="H42" s="13"/>
      <c r="I42" s="13"/>
      <c r="J42" s="13"/>
      <c r="K42" s="13">
        <f>table1345[[#This Row],[単価（円）]]*table1345[[#This Row],[数量]]</f>
        <v>0</v>
      </c>
      <c r="L42" s="13">
        <f>table1345[[#This Row],[事業費（円）
税抜]]*1.1</f>
        <v>0</v>
      </c>
      <c r="M42" s="1"/>
      <c r="N42" s="4">
        <f>table1345[[#This Row],[要望者
（取組主体）名]]</f>
        <v>0</v>
      </c>
      <c r="O42" s="5">
        <f>IF(COUNTIF($D$5:D42,D42)&gt;=2,"",SUMIF($D:$D,D42,$E:$E))</f>
        <v>0</v>
      </c>
      <c r="P42" s="2">
        <f>IF(COUNTIF($D$5:D42,D42)&gt;=2,"",SUMIF($D:$D,D42,$K:$K))</f>
        <v>0</v>
      </c>
      <c r="Q42" s="2">
        <f>IFERROR(ROUNDDOWN(table1345[[#This Row],[申請者別合計（円）]]*1.1,0),"")</f>
        <v>0</v>
      </c>
      <c r="R42" s="2">
        <f>IFERROR(ROUNDDOWN(table1345[[#This Row],[申請者別合計（円）]]*0.5,-3),"")</f>
        <v>0</v>
      </c>
      <c r="S42" s="1"/>
      <c r="T42" s="4">
        <f>IFERROR(table1345[[#This Row],[申請者別合計（円）]]-table1345[[#This Row],[県補助]]+table1345[[#This Row],[市町村費]],"")</f>
        <v>0</v>
      </c>
      <c r="X42" s="8"/>
    </row>
    <row r="43" spans="2:26" hidden="1" x14ac:dyDescent="0.15">
      <c r="B43" s="13">
        <v>37</v>
      </c>
      <c r="C43" s="13"/>
      <c r="D43" s="13"/>
      <c r="E43" s="13"/>
      <c r="F43" s="13"/>
      <c r="G43" s="13"/>
      <c r="H43" s="13"/>
      <c r="I43" s="13"/>
      <c r="J43" s="13"/>
      <c r="K43" s="13">
        <f>table1345[[#This Row],[単価（円）]]*table1345[[#This Row],[数量]]</f>
        <v>0</v>
      </c>
      <c r="L43" s="13">
        <f>table1345[[#This Row],[事業費（円）
税抜]]*1.1</f>
        <v>0</v>
      </c>
      <c r="M43" s="1"/>
      <c r="N43" s="4">
        <f>table1345[[#This Row],[要望者
（取組主体）名]]</f>
        <v>0</v>
      </c>
      <c r="O43" s="5">
        <f>IF(COUNTIF($D$5:D43,D43)&gt;=2,"",SUMIF($D:$D,D43,$E:$E))</f>
        <v>0</v>
      </c>
      <c r="P43" s="2">
        <f>IF(COUNTIF($D$5:D43,D43)&gt;=2,"",SUMIF($D:$D,D43,$K:$K))</f>
        <v>0</v>
      </c>
      <c r="Q43" s="2">
        <f>IFERROR(ROUNDDOWN(table1345[[#This Row],[申請者別合計（円）]]*1.1,0),"")</f>
        <v>0</v>
      </c>
      <c r="R43" s="2">
        <f>IFERROR(ROUNDDOWN(table1345[[#This Row],[申請者別合計（円）]]*0.5,-3),"")</f>
        <v>0</v>
      </c>
      <c r="S43" s="1"/>
      <c r="T43" s="4">
        <f>IFERROR(table1345[[#This Row],[申請者別合計（円）]]-table1345[[#This Row],[県補助]]+table1345[[#This Row],[市町村費]],"")</f>
        <v>0</v>
      </c>
      <c r="X43" s="8"/>
    </row>
    <row r="44" spans="2:26" hidden="1" x14ac:dyDescent="0.15">
      <c r="B44" s="13">
        <v>38</v>
      </c>
      <c r="C44" s="13"/>
      <c r="D44" s="13"/>
      <c r="E44" s="13"/>
      <c r="F44" s="13"/>
      <c r="G44" s="13"/>
      <c r="H44" s="13"/>
      <c r="I44" s="13"/>
      <c r="J44" s="13"/>
      <c r="K44" s="13">
        <f>table1345[[#This Row],[単価（円）]]*table1345[[#This Row],[数量]]</f>
        <v>0</v>
      </c>
      <c r="L44" s="13">
        <f>table1345[[#This Row],[事業費（円）
税抜]]*1.1</f>
        <v>0</v>
      </c>
      <c r="M44" s="1"/>
      <c r="N44" s="4">
        <f>table1345[[#This Row],[要望者
（取組主体）名]]</f>
        <v>0</v>
      </c>
      <c r="O44" s="5">
        <f>IF(COUNTIF($D$5:D44,D44)&gt;=2,"",SUMIF($D:$D,D44,$E:$E))</f>
        <v>0</v>
      </c>
      <c r="P44" s="2">
        <f>IF(COUNTIF($D$5:D44,D44)&gt;=2,"",SUMIF($D:$D,D44,$K:$K))</f>
        <v>0</v>
      </c>
      <c r="Q44" s="2">
        <f>IFERROR(ROUNDDOWN(table1345[[#This Row],[申請者別合計（円）]]*1.1,0),"")</f>
        <v>0</v>
      </c>
      <c r="R44" s="2">
        <f>IFERROR(ROUNDDOWN(table1345[[#This Row],[申請者別合計（円）]]*0.5,-3),"")</f>
        <v>0</v>
      </c>
      <c r="S44" s="1"/>
      <c r="T44" s="4">
        <f>IFERROR(table1345[[#This Row],[申請者別合計（円）]]-table1345[[#This Row],[県補助]]+table1345[[#This Row],[市町村費]],"")</f>
        <v>0</v>
      </c>
      <c r="X44" s="8"/>
    </row>
    <row r="45" spans="2:26" hidden="1" x14ac:dyDescent="0.15">
      <c r="B45" s="13">
        <v>39</v>
      </c>
      <c r="C45" s="13"/>
      <c r="D45" s="13"/>
      <c r="E45" s="13"/>
      <c r="F45" s="13"/>
      <c r="G45" s="13"/>
      <c r="H45" s="13"/>
      <c r="I45" s="13"/>
      <c r="J45" s="13"/>
      <c r="K45" s="13">
        <f>table1345[[#This Row],[単価（円）]]*table1345[[#This Row],[数量]]</f>
        <v>0</v>
      </c>
      <c r="L45" s="13">
        <f>table1345[[#This Row],[事業費（円）
税抜]]*1.1</f>
        <v>0</v>
      </c>
      <c r="M45" s="1"/>
      <c r="N45" s="4">
        <f>table1345[[#This Row],[要望者
（取組主体）名]]</f>
        <v>0</v>
      </c>
      <c r="O45" s="5">
        <f>IF(COUNTIF($D$5:D45,D45)&gt;=2,"",SUMIF($D:$D,D45,$E:$E))</f>
        <v>0</v>
      </c>
      <c r="P45" s="2">
        <f>IF(COUNTIF($D$5:D45,D45)&gt;=2,"",SUMIF($D:$D,D45,$K:$K))</f>
        <v>0</v>
      </c>
      <c r="Q45" s="2">
        <f>IFERROR(ROUNDDOWN(table1345[[#This Row],[申請者別合計（円）]]*1.1,0),"")</f>
        <v>0</v>
      </c>
      <c r="R45" s="2">
        <f>IFERROR(ROUNDDOWN(table1345[[#This Row],[申請者別合計（円）]]*0.5,-3),"")</f>
        <v>0</v>
      </c>
      <c r="S45" s="1"/>
      <c r="T45" s="4">
        <f>IFERROR(table1345[[#This Row],[申請者別合計（円）]]-table1345[[#This Row],[県補助]]+table1345[[#This Row],[市町村費]],"")</f>
        <v>0</v>
      </c>
      <c r="X45" s="8"/>
    </row>
    <row r="46" spans="2:26" hidden="1" x14ac:dyDescent="0.15">
      <c r="B46" s="13">
        <v>40</v>
      </c>
      <c r="C46" s="13"/>
      <c r="D46" s="13"/>
      <c r="E46" s="13"/>
      <c r="F46" s="13"/>
      <c r="G46" s="13"/>
      <c r="H46" s="13"/>
      <c r="I46" s="13"/>
      <c r="J46" s="13"/>
      <c r="K46" s="13">
        <f>table1345[[#This Row],[単価（円）]]*table1345[[#This Row],[数量]]</f>
        <v>0</v>
      </c>
      <c r="L46" s="13">
        <f>table1345[[#This Row],[事業費（円）
税抜]]*1.1</f>
        <v>0</v>
      </c>
      <c r="M46" s="1"/>
      <c r="N46" s="4">
        <f>table1345[[#This Row],[要望者
（取組主体）名]]</f>
        <v>0</v>
      </c>
      <c r="O46" s="5">
        <f>IF(COUNTIF($D$5:D46,D46)&gt;=2,"",SUMIF($D:$D,D46,$E:$E))</f>
        <v>0</v>
      </c>
      <c r="P46" s="2">
        <f>IF(COUNTIF($D$5:D46,D46)&gt;=2,"",SUMIF($D:$D,D46,$K:$K))</f>
        <v>0</v>
      </c>
      <c r="Q46" s="2">
        <f>IFERROR(ROUNDDOWN(table1345[[#This Row],[申請者別合計（円）]]*1.1,0),"")</f>
        <v>0</v>
      </c>
      <c r="R46" s="2">
        <f>IFERROR(ROUNDDOWN(table1345[[#This Row],[申請者別合計（円）]]*0.5,-3),"")</f>
        <v>0</v>
      </c>
      <c r="S46" s="1"/>
      <c r="T46" s="4">
        <f>IFERROR(table1345[[#This Row],[申請者別合計（円）]]-table1345[[#This Row],[県補助]]+table1345[[#This Row],[市町村費]],"")</f>
        <v>0</v>
      </c>
      <c r="X46" s="8"/>
    </row>
    <row r="47" spans="2:26" hidden="1" x14ac:dyDescent="0.15">
      <c r="B47" s="13">
        <v>41</v>
      </c>
      <c r="C47" s="13"/>
      <c r="D47" s="13"/>
      <c r="E47" s="13"/>
      <c r="F47" s="13"/>
      <c r="G47" s="13"/>
      <c r="H47" s="13"/>
      <c r="I47" s="13"/>
      <c r="J47" s="13"/>
      <c r="K47" s="13">
        <f>table1345[[#This Row],[単価（円）]]*table1345[[#This Row],[数量]]</f>
        <v>0</v>
      </c>
      <c r="L47" s="13">
        <f>table1345[[#This Row],[事業費（円）
税抜]]*1.1</f>
        <v>0</v>
      </c>
      <c r="M47" s="1"/>
      <c r="N47" s="4">
        <f>table1345[[#This Row],[要望者
（取組主体）名]]</f>
        <v>0</v>
      </c>
      <c r="O47" s="5">
        <f>IF(COUNTIF($D$5:D47,D47)&gt;=2,"",SUMIF($D:$D,D47,$E:$E))</f>
        <v>0</v>
      </c>
      <c r="P47" s="2">
        <f>IF(COUNTIF($D$5:D47,D47)&gt;=2,"",SUMIF($D:$D,D47,$K:$K))</f>
        <v>0</v>
      </c>
      <c r="Q47" s="2">
        <f>IFERROR(ROUNDDOWN(table1345[[#This Row],[申請者別合計（円）]]*1.1,0),"")</f>
        <v>0</v>
      </c>
      <c r="R47" s="2">
        <f>IFERROR(ROUNDDOWN(table1345[[#This Row],[申請者別合計（円）]]*0.5,-3),"")</f>
        <v>0</v>
      </c>
      <c r="S47" s="1"/>
      <c r="T47" s="4">
        <f>IFERROR(table1345[[#This Row],[申請者別合計（円）]]-table1345[[#This Row],[県補助]]+table1345[[#This Row],[市町村費]],"")</f>
        <v>0</v>
      </c>
      <c r="X47" s="8"/>
    </row>
    <row r="48" spans="2:26" hidden="1" x14ac:dyDescent="0.15">
      <c r="B48" s="13">
        <v>42</v>
      </c>
      <c r="C48" s="13"/>
      <c r="D48" s="13"/>
      <c r="E48" s="13"/>
      <c r="F48" s="13"/>
      <c r="G48" s="13"/>
      <c r="H48" s="13"/>
      <c r="I48" s="13"/>
      <c r="J48" s="13"/>
      <c r="K48" s="13">
        <f>table1345[[#This Row],[単価（円）]]*table1345[[#This Row],[数量]]</f>
        <v>0</v>
      </c>
      <c r="L48" s="13">
        <f>table1345[[#This Row],[事業費（円）
税抜]]*1.1</f>
        <v>0</v>
      </c>
      <c r="M48" s="1"/>
      <c r="N48" s="4">
        <f>table1345[[#This Row],[要望者
（取組主体）名]]</f>
        <v>0</v>
      </c>
      <c r="O48" s="5">
        <f>IF(COUNTIF($D$5:D48,D48)&gt;=2,"",SUMIF($D:$D,D48,$E:$E))</f>
        <v>0</v>
      </c>
      <c r="P48" s="2">
        <f>IF(COUNTIF($D$5:D48,D48)&gt;=2,"",SUMIF($D:$D,D48,$K:$K))</f>
        <v>0</v>
      </c>
      <c r="Q48" s="2">
        <f>IFERROR(ROUNDDOWN(table1345[[#This Row],[申請者別合計（円）]]*1.1,0),"")</f>
        <v>0</v>
      </c>
      <c r="R48" s="2">
        <f>IFERROR(ROUNDDOWN(table1345[[#This Row],[申請者別合計（円）]]*0.5,-3),"")</f>
        <v>0</v>
      </c>
      <c r="S48" s="1"/>
      <c r="T48" s="4">
        <f>IFERROR(table1345[[#This Row],[申請者別合計（円）]]-table1345[[#This Row],[県補助]]+table1345[[#This Row],[市町村費]],"")</f>
        <v>0</v>
      </c>
      <c r="X48" s="8"/>
    </row>
    <row r="49" spans="2:24" hidden="1" x14ac:dyDescent="0.15">
      <c r="B49" s="13">
        <v>43</v>
      </c>
      <c r="C49" s="13"/>
      <c r="D49" s="13"/>
      <c r="E49" s="13"/>
      <c r="F49" s="13"/>
      <c r="G49" s="13"/>
      <c r="H49" s="13"/>
      <c r="I49" s="13"/>
      <c r="J49" s="13"/>
      <c r="K49" s="13">
        <f>table1345[[#This Row],[単価（円）]]*table1345[[#This Row],[数量]]</f>
        <v>0</v>
      </c>
      <c r="L49" s="13">
        <f>table1345[[#This Row],[事業費（円）
税抜]]*1.1</f>
        <v>0</v>
      </c>
      <c r="M49" s="1"/>
      <c r="N49" s="4">
        <f>table1345[[#This Row],[要望者
（取組主体）名]]</f>
        <v>0</v>
      </c>
      <c r="O49" s="5">
        <f>IF(COUNTIF($D$5:D49,D49)&gt;=2,"",SUMIF($D:$D,D49,$E:$E))</f>
        <v>0</v>
      </c>
      <c r="P49" s="2">
        <f>IF(COUNTIF($D$5:D49,D49)&gt;=2,"",SUMIF($D:$D,D49,$K:$K))</f>
        <v>0</v>
      </c>
      <c r="Q49" s="2">
        <f>IFERROR(ROUNDDOWN(table1345[[#This Row],[申請者別合計（円）]]*1.1,0),"")</f>
        <v>0</v>
      </c>
      <c r="R49" s="2">
        <f>IFERROR(ROUNDDOWN(table1345[[#This Row],[申請者別合計（円）]]*0.5,-3),"")</f>
        <v>0</v>
      </c>
      <c r="S49" s="1"/>
      <c r="T49" s="4">
        <f>IFERROR(table1345[[#This Row],[申請者別合計（円）]]-table1345[[#This Row],[県補助]]+table1345[[#This Row],[市町村費]],"")</f>
        <v>0</v>
      </c>
      <c r="X49" s="8"/>
    </row>
    <row r="50" spans="2:24" hidden="1" x14ac:dyDescent="0.15">
      <c r="B50" s="13">
        <v>44</v>
      </c>
      <c r="C50" s="13"/>
      <c r="D50" s="13"/>
      <c r="E50" s="13"/>
      <c r="F50" s="13"/>
      <c r="G50" s="13"/>
      <c r="H50" s="13"/>
      <c r="I50" s="13"/>
      <c r="J50" s="13"/>
      <c r="K50" s="13">
        <f>table1345[[#This Row],[単価（円）]]*table1345[[#This Row],[数量]]</f>
        <v>0</v>
      </c>
      <c r="L50" s="13">
        <f>table1345[[#This Row],[事業費（円）
税抜]]*1.1</f>
        <v>0</v>
      </c>
      <c r="M50" s="1"/>
      <c r="N50" s="4">
        <f>table1345[[#This Row],[要望者
（取組主体）名]]</f>
        <v>0</v>
      </c>
      <c r="O50" s="5">
        <f>IF(COUNTIF($D$5:D50,D50)&gt;=2,"",SUMIF($D:$D,D50,$E:$E))</f>
        <v>0</v>
      </c>
      <c r="P50" s="2">
        <f>IF(COUNTIF($D$5:D50,D50)&gt;=2,"",SUMIF($D:$D,D50,$K:$K))</f>
        <v>0</v>
      </c>
      <c r="Q50" s="2">
        <f>IFERROR(ROUNDDOWN(table1345[[#This Row],[申請者別合計（円）]]*1.1,0),"")</f>
        <v>0</v>
      </c>
      <c r="R50" s="2">
        <f>IFERROR(ROUNDDOWN(table1345[[#This Row],[申請者別合計（円）]]*0.5,-3),"")</f>
        <v>0</v>
      </c>
      <c r="S50" s="1"/>
      <c r="T50" s="4">
        <f>IFERROR(table1345[[#This Row],[申請者別合計（円）]]-table1345[[#This Row],[県補助]]+table1345[[#This Row],[市町村費]],"")</f>
        <v>0</v>
      </c>
      <c r="X50" s="8"/>
    </row>
    <row r="51" spans="2:24" hidden="1" x14ac:dyDescent="0.15">
      <c r="B51" s="13">
        <v>45</v>
      </c>
      <c r="C51" s="13"/>
      <c r="D51" s="13"/>
      <c r="E51" s="13"/>
      <c r="F51" s="13"/>
      <c r="G51" s="13"/>
      <c r="H51" s="13"/>
      <c r="I51" s="13"/>
      <c r="J51" s="13"/>
      <c r="K51" s="13">
        <f>table1345[[#This Row],[単価（円）]]*table1345[[#This Row],[数量]]</f>
        <v>0</v>
      </c>
      <c r="L51" s="13">
        <f>table1345[[#This Row],[事業費（円）
税抜]]*1.1</f>
        <v>0</v>
      </c>
      <c r="M51" s="1"/>
      <c r="N51" s="4">
        <f>table1345[[#This Row],[要望者
（取組主体）名]]</f>
        <v>0</v>
      </c>
      <c r="O51" s="5">
        <f>IF(COUNTIF($D$5:D51,D51)&gt;=2,"",SUMIF($D:$D,D51,$E:$E))</f>
        <v>0</v>
      </c>
      <c r="P51" s="2">
        <f>IF(COUNTIF($D$5:D51,D51)&gt;=2,"",SUMIF($D:$D,D51,$K:$K))</f>
        <v>0</v>
      </c>
      <c r="Q51" s="2">
        <f>IFERROR(ROUNDDOWN(table1345[[#This Row],[申請者別合計（円）]]*1.1,0),"")</f>
        <v>0</v>
      </c>
      <c r="R51" s="2">
        <f>IFERROR(ROUNDDOWN(table1345[[#This Row],[申請者別合計（円）]]*0.5,-3),"")</f>
        <v>0</v>
      </c>
      <c r="S51" s="1"/>
      <c r="T51" s="4">
        <f>IFERROR(table1345[[#This Row],[申請者別合計（円）]]-table1345[[#This Row],[県補助]]+table1345[[#This Row],[市町村費]],"")</f>
        <v>0</v>
      </c>
      <c r="X51" s="8"/>
    </row>
    <row r="52" spans="2:24" hidden="1" x14ac:dyDescent="0.15">
      <c r="B52" s="13">
        <v>46</v>
      </c>
      <c r="C52" s="13"/>
      <c r="D52" s="13"/>
      <c r="E52" s="13"/>
      <c r="F52" s="13"/>
      <c r="G52" s="13"/>
      <c r="H52" s="13"/>
      <c r="I52" s="13"/>
      <c r="J52" s="13"/>
      <c r="K52" s="13">
        <f>table1345[[#This Row],[単価（円）]]*table1345[[#This Row],[数量]]</f>
        <v>0</v>
      </c>
      <c r="L52" s="13">
        <f>table1345[[#This Row],[事業費（円）
税抜]]*1.1</f>
        <v>0</v>
      </c>
      <c r="M52" s="1"/>
      <c r="N52" s="4">
        <f>table1345[[#This Row],[要望者
（取組主体）名]]</f>
        <v>0</v>
      </c>
      <c r="O52" s="5">
        <f>IF(COUNTIF($D$5:D52,D52)&gt;=2,"",SUMIF($D:$D,D52,$E:$E))</f>
        <v>0</v>
      </c>
      <c r="P52" s="2">
        <f>IF(COUNTIF($D$5:D52,D52)&gt;=2,"",SUMIF($D:$D,D52,$K:$K))</f>
        <v>0</v>
      </c>
      <c r="Q52" s="2">
        <f>IFERROR(ROUNDDOWN(table1345[[#This Row],[申請者別合計（円）]]*1.1,0),"")</f>
        <v>0</v>
      </c>
      <c r="R52" s="2">
        <f>IFERROR(ROUNDDOWN(table1345[[#This Row],[申請者別合計（円）]]*0.5,-3),"")</f>
        <v>0</v>
      </c>
      <c r="S52" s="1"/>
      <c r="T52" s="4">
        <f>IFERROR(table1345[[#This Row],[申請者別合計（円）]]-table1345[[#This Row],[県補助]]+table1345[[#This Row],[市町村費]],"")</f>
        <v>0</v>
      </c>
      <c r="X52" s="8"/>
    </row>
    <row r="53" spans="2:24" hidden="1" x14ac:dyDescent="0.15">
      <c r="B53" s="13">
        <v>47</v>
      </c>
      <c r="C53" s="13"/>
      <c r="D53" s="13"/>
      <c r="E53" s="13"/>
      <c r="F53" s="13"/>
      <c r="G53" s="13"/>
      <c r="H53" s="13"/>
      <c r="I53" s="13"/>
      <c r="J53" s="13"/>
      <c r="K53" s="13">
        <f>table1345[[#This Row],[単価（円）]]*table1345[[#This Row],[数量]]</f>
        <v>0</v>
      </c>
      <c r="L53" s="13">
        <f>table1345[[#This Row],[事業費（円）
税抜]]*1.1</f>
        <v>0</v>
      </c>
      <c r="M53" s="1"/>
      <c r="N53" s="4">
        <f>table1345[[#This Row],[要望者
（取組主体）名]]</f>
        <v>0</v>
      </c>
      <c r="O53" s="5">
        <f>IF(COUNTIF($D$5:D53,D53)&gt;=2,"",SUMIF($D:$D,D53,$E:$E))</f>
        <v>0</v>
      </c>
      <c r="P53" s="2">
        <f>IF(COUNTIF($D$5:D53,D53)&gt;=2,"",SUMIF($D:$D,D53,$K:$K))</f>
        <v>0</v>
      </c>
      <c r="Q53" s="2">
        <f>IFERROR(ROUNDDOWN(table1345[[#This Row],[申請者別合計（円）]]*1.1,0),"")</f>
        <v>0</v>
      </c>
      <c r="R53" s="2">
        <f>IFERROR(ROUNDDOWN(table1345[[#This Row],[申請者別合計（円）]]*0.5,-3),"")</f>
        <v>0</v>
      </c>
      <c r="S53" s="1"/>
      <c r="T53" s="4">
        <f>IFERROR(table1345[[#This Row],[申請者別合計（円）]]-table1345[[#This Row],[県補助]]+table1345[[#This Row],[市町村費]],"")</f>
        <v>0</v>
      </c>
      <c r="X53" s="8"/>
    </row>
    <row r="54" spans="2:24" hidden="1" x14ac:dyDescent="0.15">
      <c r="B54" s="13">
        <v>48</v>
      </c>
      <c r="C54" s="13"/>
      <c r="D54" s="13"/>
      <c r="E54" s="13"/>
      <c r="F54" s="13"/>
      <c r="G54" s="13"/>
      <c r="H54" s="13"/>
      <c r="I54" s="13"/>
      <c r="J54" s="13"/>
      <c r="K54" s="13">
        <f>table1345[[#This Row],[単価（円）]]*table1345[[#This Row],[数量]]</f>
        <v>0</v>
      </c>
      <c r="L54" s="13">
        <f>table1345[[#This Row],[事業費（円）
税抜]]*1.1</f>
        <v>0</v>
      </c>
      <c r="M54" s="1"/>
      <c r="N54" s="4">
        <f>table1345[[#This Row],[要望者
（取組主体）名]]</f>
        <v>0</v>
      </c>
      <c r="O54" s="5">
        <f>IF(COUNTIF($D$5:D54,D54)&gt;=2,"",SUMIF($D:$D,D54,$E:$E))</f>
        <v>0</v>
      </c>
      <c r="P54" s="2">
        <f>IF(COUNTIF($D$5:D54,D54)&gt;=2,"",SUMIF($D:$D,D54,$K:$K))</f>
        <v>0</v>
      </c>
      <c r="Q54" s="2">
        <f>IFERROR(ROUNDDOWN(table1345[[#This Row],[申請者別合計（円）]]*1.1,0),"")</f>
        <v>0</v>
      </c>
      <c r="R54" s="2">
        <f>IFERROR(ROUNDDOWN(table1345[[#This Row],[申請者別合計（円）]]*0.5,-3),"")</f>
        <v>0</v>
      </c>
      <c r="S54" s="1"/>
      <c r="T54" s="4">
        <f>IFERROR(table1345[[#This Row],[申請者別合計（円）]]-table1345[[#This Row],[県補助]]+table1345[[#This Row],[市町村費]],"")</f>
        <v>0</v>
      </c>
      <c r="X54" s="8"/>
    </row>
    <row r="55" spans="2:24" hidden="1" x14ac:dyDescent="0.15">
      <c r="B55" s="13">
        <v>49</v>
      </c>
      <c r="C55" s="13"/>
      <c r="D55" s="13"/>
      <c r="E55" s="13"/>
      <c r="F55" s="13"/>
      <c r="G55" s="13"/>
      <c r="H55" s="13"/>
      <c r="I55" s="13"/>
      <c r="J55" s="13"/>
      <c r="K55" s="13">
        <f>table1345[[#This Row],[単価（円）]]*table1345[[#This Row],[数量]]</f>
        <v>0</v>
      </c>
      <c r="L55" s="13">
        <f>table1345[[#This Row],[事業費（円）
税抜]]*1.1</f>
        <v>0</v>
      </c>
      <c r="M55" s="1"/>
      <c r="N55" s="4">
        <f>table1345[[#This Row],[要望者
（取組主体）名]]</f>
        <v>0</v>
      </c>
      <c r="O55" s="5">
        <f>IF(COUNTIF($D$5:D55,D55)&gt;=2,"",SUMIF($D:$D,D55,$E:$E))</f>
        <v>0</v>
      </c>
      <c r="P55" s="2">
        <f>IF(COUNTIF($D$5:D55,D55)&gt;=2,"",SUMIF($D:$D,D55,$K:$K))</f>
        <v>0</v>
      </c>
      <c r="Q55" s="2">
        <f>IFERROR(ROUNDDOWN(table1345[[#This Row],[申請者別合計（円）]]*1.1,0),"")</f>
        <v>0</v>
      </c>
      <c r="R55" s="2">
        <f>IFERROR(ROUNDDOWN(table1345[[#This Row],[申請者別合計（円）]]*0.5,-3),"")</f>
        <v>0</v>
      </c>
      <c r="S55" s="1"/>
      <c r="T55" s="4">
        <f>IFERROR(table1345[[#This Row],[申請者別合計（円）]]-table1345[[#This Row],[県補助]]+table1345[[#This Row],[市町村費]],"")</f>
        <v>0</v>
      </c>
      <c r="X55" s="8"/>
    </row>
    <row r="56" spans="2:24" hidden="1" x14ac:dyDescent="0.15">
      <c r="B56" s="13">
        <v>50</v>
      </c>
      <c r="C56" s="13"/>
      <c r="D56" s="13"/>
      <c r="E56" s="13"/>
      <c r="F56" s="13"/>
      <c r="G56" s="13"/>
      <c r="H56" s="13"/>
      <c r="I56" s="13"/>
      <c r="J56" s="13"/>
      <c r="K56" s="13">
        <f>table1345[[#This Row],[単価（円）]]*table1345[[#This Row],[数量]]</f>
        <v>0</v>
      </c>
      <c r="L56" s="13">
        <f>table1345[[#This Row],[事業費（円）
税抜]]*1.1</f>
        <v>0</v>
      </c>
      <c r="M56" s="1"/>
      <c r="N56" s="4">
        <f>table1345[[#This Row],[要望者
（取組主体）名]]</f>
        <v>0</v>
      </c>
      <c r="O56" s="5">
        <f>IF(COUNTIF($D$5:D56,D56)&gt;=2,"",SUMIF($D:$D,D56,$E:$E))</f>
        <v>0</v>
      </c>
      <c r="P56" s="2">
        <f>IF(COUNTIF($D$5:D56,D56)&gt;=2,"",SUMIF($D:$D,D56,$K:$K))</f>
        <v>0</v>
      </c>
      <c r="Q56" s="2">
        <f>IFERROR(ROUNDDOWN(table1345[[#This Row],[申請者別合計（円）]]*1.1,0),"")</f>
        <v>0</v>
      </c>
      <c r="R56" s="2">
        <f>IFERROR(ROUNDDOWN(table1345[[#This Row],[申請者別合計（円）]]*0.5,-3),"")</f>
        <v>0</v>
      </c>
      <c r="S56" s="1"/>
      <c r="T56" s="4">
        <f>IFERROR(table1345[[#This Row],[申請者別合計（円）]]-table1345[[#This Row],[県補助]]+table1345[[#This Row],[市町村費]],"")</f>
        <v>0</v>
      </c>
      <c r="X56" s="8"/>
    </row>
    <row r="57" spans="2:24" hidden="1" x14ac:dyDescent="0.15">
      <c r="B57" s="13">
        <v>51</v>
      </c>
      <c r="C57" s="13"/>
      <c r="D57" s="13"/>
      <c r="E57" s="13"/>
      <c r="F57" s="13"/>
      <c r="G57" s="13"/>
      <c r="H57" s="13"/>
      <c r="I57" s="13"/>
      <c r="J57" s="13"/>
      <c r="K57" s="13">
        <f>table1345[[#This Row],[単価（円）]]*table1345[[#This Row],[数量]]</f>
        <v>0</v>
      </c>
      <c r="L57" s="13">
        <f>table1345[[#This Row],[事業費（円）
税抜]]*1.1</f>
        <v>0</v>
      </c>
      <c r="M57" s="1"/>
      <c r="N57" s="4">
        <f>table1345[[#This Row],[要望者
（取組主体）名]]</f>
        <v>0</v>
      </c>
      <c r="O57" s="5">
        <f>IF(COUNTIF($D$5:D57,D57)&gt;=2,"",SUMIF($D:$D,D57,$E:$E))</f>
        <v>0</v>
      </c>
      <c r="P57" s="2">
        <f>IF(COUNTIF($D$5:D57,D57)&gt;=2,"",SUMIF($D:$D,D57,$K:$K))</f>
        <v>0</v>
      </c>
      <c r="Q57" s="2">
        <f>IFERROR(ROUNDDOWN(table1345[[#This Row],[申請者別合計（円）]]*1.1,0),"")</f>
        <v>0</v>
      </c>
      <c r="R57" s="2">
        <f>IFERROR(ROUNDDOWN(table1345[[#This Row],[申請者別合計（円）]]*0.5,-3),"")</f>
        <v>0</v>
      </c>
      <c r="S57" s="1"/>
      <c r="T57" s="4">
        <f>IFERROR(table1345[[#This Row],[申請者別合計（円）]]-table1345[[#This Row],[県補助]]+table1345[[#This Row],[市町村費]],"")</f>
        <v>0</v>
      </c>
      <c r="X57" s="8"/>
    </row>
    <row r="58" spans="2:24" hidden="1" x14ac:dyDescent="0.15">
      <c r="B58" s="13">
        <v>52</v>
      </c>
      <c r="C58" s="13"/>
      <c r="D58" s="13"/>
      <c r="E58" s="13"/>
      <c r="F58" s="13"/>
      <c r="G58" s="13"/>
      <c r="H58" s="13"/>
      <c r="I58" s="13"/>
      <c r="J58" s="13"/>
      <c r="K58" s="13">
        <f>table1345[[#This Row],[単価（円）]]*table1345[[#This Row],[数量]]</f>
        <v>0</v>
      </c>
      <c r="L58" s="13">
        <f>table1345[[#This Row],[事業費（円）
税抜]]*1.1</f>
        <v>0</v>
      </c>
      <c r="M58" s="1"/>
      <c r="N58" s="4">
        <f>table1345[[#This Row],[要望者
（取組主体）名]]</f>
        <v>0</v>
      </c>
      <c r="O58" s="5">
        <f>IF(COUNTIF($D$5:D58,D58)&gt;=2,"",SUMIF($D:$D,D58,$E:$E))</f>
        <v>0</v>
      </c>
      <c r="P58" s="2">
        <f>IF(COUNTIF($D$5:D58,D58)&gt;=2,"",SUMIF($D:$D,D58,$K:$K))</f>
        <v>0</v>
      </c>
      <c r="Q58" s="2">
        <f>IFERROR(ROUNDDOWN(table1345[[#This Row],[申請者別合計（円）]]*1.1,0),"")</f>
        <v>0</v>
      </c>
      <c r="R58" s="2">
        <f>IFERROR(ROUNDDOWN(table1345[[#This Row],[申請者別合計（円）]]*0.5,-3),"")</f>
        <v>0</v>
      </c>
      <c r="S58" s="1"/>
      <c r="T58" s="4">
        <f>IFERROR(table1345[[#This Row],[申請者別合計（円）]]-table1345[[#This Row],[県補助]]+table1345[[#This Row],[市町村費]],"")</f>
        <v>0</v>
      </c>
      <c r="X58" s="8"/>
    </row>
    <row r="59" spans="2:24" hidden="1" x14ac:dyDescent="0.15">
      <c r="B59" s="13">
        <v>53</v>
      </c>
      <c r="C59" s="13"/>
      <c r="D59" s="13"/>
      <c r="E59" s="13"/>
      <c r="F59" s="13"/>
      <c r="G59" s="13"/>
      <c r="H59" s="13"/>
      <c r="I59" s="13"/>
      <c r="J59" s="13"/>
      <c r="K59" s="13">
        <f>table1345[[#This Row],[単価（円）]]*table1345[[#This Row],[数量]]</f>
        <v>0</v>
      </c>
      <c r="L59" s="13">
        <f>table1345[[#This Row],[事業費（円）
税抜]]*1.1</f>
        <v>0</v>
      </c>
      <c r="M59" s="1"/>
      <c r="N59" s="4">
        <f>table1345[[#This Row],[要望者
（取組主体）名]]</f>
        <v>0</v>
      </c>
      <c r="O59" s="5">
        <f>IF(COUNTIF($D$5:D59,D59)&gt;=2,"",SUMIF($D:$D,D59,$E:$E))</f>
        <v>0</v>
      </c>
      <c r="P59" s="2">
        <f>IF(COUNTIF($D$5:D59,D59)&gt;=2,"",SUMIF($D:$D,D59,$K:$K))</f>
        <v>0</v>
      </c>
      <c r="Q59" s="2">
        <f>IFERROR(ROUNDDOWN(table1345[[#This Row],[申請者別合計（円）]]*1.1,0),"")</f>
        <v>0</v>
      </c>
      <c r="R59" s="2">
        <f>IFERROR(ROUNDDOWN(table1345[[#This Row],[申請者別合計（円）]]*0.5,-3),"")</f>
        <v>0</v>
      </c>
      <c r="S59" s="1"/>
      <c r="T59" s="4">
        <f>IFERROR(table1345[[#This Row],[申請者別合計（円）]]-table1345[[#This Row],[県補助]]+table1345[[#This Row],[市町村費]],"")</f>
        <v>0</v>
      </c>
      <c r="X59" s="8"/>
    </row>
    <row r="60" spans="2:24" hidden="1" x14ac:dyDescent="0.15">
      <c r="B60" s="13">
        <v>54</v>
      </c>
      <c r="C60" s="13"/>
      <c r="D60" s="13"/>
      <c r="E60" s="13"/>
      <c r="F60" s="13"/>
      <c r="G60" s="13"/>
      <c r="H60" s="13"/>
      <c r="I60" s="13"/>
      <c r="J60" s="13"/>
      <c r="K60" s="13">
        <f>table1345[[#This Row],[単価（円）]]*table1345[[#This Row],[数量]]</f>
        <v>0</v>
      </c>
      <c r="L60" s="13">
        <f>table1345[[#This Row],[事業費（円）
税抜]]*1.1</f>
        <v>0</v>
      </c>
      <c r="M60" s="1"/>
      <c r="N60" s="4">
        <f>table1345[[#This Row],[要望者
（取組主体）名]]</f>
        <v>0</v>
      </c>
      <c r="O60" s="5">
        <f>IF(COUNTIF($D$5:D60,D60)&gt;=2,"",SUMIF($D:$D,D60,$E:$E))</f>
        <v>0</v>
      </c>
      <c r="P60" s="2">
        <f>IF(COUNTIF($D$5:D60,D60)&gt;=2,"",SUMIF($D:$D,D60,$K:$K))</f>
        <v>0</v>
      </c>
      <c r="Q60" s="2">
        <f>IFERROR(ROUNDDOWN(table1345[[#This Row],[申請者別合計（円）]]*1.1,0),"")</f>
        <v>0</v>
      </c>
      <c r="R60" s="2">
        <f>IFERROR(ROUNDDOWN(table1345[[#This Row],[申請者別合計（円）]]*0.5,-3),"")</f>
        <v>0</v>
      </c>
      <c r="S60" s="1"/>
      <c r="T60" s="4">
        <f>IFERROR(table1345[[#This Row],[申請者別合計（円）]]-table1345[[#This Row],[県補助]]+table1345[[#This Row],[市町村費]],"")</f>
        <v>0</v>
      </c>
      <c r="X60" s="8"/>
    </row>
    <row r="61" spans="2:24" hidden="1" x14ac:dyDescent="0.15">
      <c r="B61" s="13">
        <v>55</v>
      </c>
      <c r="C61" s="13"/>
      <c r="D61" s="13"/>
      <c r="E61" s="13"/>
      <c r="F61" s="13"/>
      <c r="G61" s="13"/>
      <c r="H61" s="13"/>
      <c r="I61" s="13"/>
      <c r="J61" s="13"/>
      <c r="K61" s="13">
        <f>table1345[[#This Row],[単価（円）]]*table1345[[#This Row],[数量]]</f>
        <v>0</v>
      </c>
      <c r="L61" s="13">
        <f>table1345[[#This Row],[事業費（円）
税抜]]*1.1</f>
        <v>0</v>
      </c>
      <c r="M61" s="1"/>
      <c r="N61" s="4">
        <f>table1345[[#This Row],[要望者
（取組主体）名]]</f>
        <v>0</v>
      </c>
      <c r="O61" s="5">
        <f>IF(COUNTIF($D$5:D61,D61)&gt;=2,"",SUMIF($D:$D,D61,$E:$E))</f>
        <v>0</v>
      </c>
      <c r="P61" s="2">
        <f>IF(COUNTIF($D$5:D61,D61)&gt;=2,"",SUMIF($D:$D,D61,$K:$K))</f>
        <v>0</v>
      </c>
      <c r="Q61" s="2">
        <f>IFERROR(ROUNDDOWN(table1345[[#This Row],[申請者別合計（円）]]*1.1,0),"")</f>
        <v>0</v>
      </c>
      <c r="R61" s="2">
        <f>IFERROR(ROUNDDOWN(table1345[[#This Row],[申請者別合計（円）]]*0.5,-3),"")</f>
        <v>0</v>
      </c>
      <c r="S61" s="1"/>
      <c r="T61" s="4">
        <f>IFERROR(table1345[[#This Row],[申請者別合計（円）]]-table1345[[#This Row],[県補助]]+table1345[[#This Row],[市町村費]],"")</f>
        <v>0</v>
      </c>
      <c r="X61" s="8"/>
    </row>
    <row r="62" spans="2:24" hidden="1" x14ac:dyDescent="0.15">
      <c r="B62" s="13">
        <v>56</v>
      </c>
      <c r="C62" s="13"/>
      <c r="D62" s="13"/>
      <c r="E62" s="13"/>
      <c r="F62" s="13"/>
      <c r="G62" s="13"/>
      <c r="H62" s="13"/>
      <c r="I62" s="13"/>
      <c r="J62" s="13"/>
      <c r="K62" s="13">
        <f>table1345[[#This Row],[単価（円）]]*table1345[[#This Row],[数量]]</f>
        <v>0</v>
      </c>
      <c r="L62" s="13">
        <f>table1345[[#This Row],[事業費（円）
税抜]]*1.1</f>
        <v>0</v>
      </c>
      <c r="M62" s="1"/>
      <c r="N62" s="4">
        <f>table1345[[#This Row],[要望者
（取組主体）名]]</f>
        <v>0</v>
      </c>
      <c r="O62" s="5">
        <f>IF(COUNTIF($D$5:D62,D62)&gt;=2,"",SUMIF($D:$D,D62,$E:$E))</f>
        <v>0</v>
      </c>
      <c r="P62" s="2">
        <f>IF(COUNTIF($D$5:D62,D62)&gt;=2,"",SUMIF($D:$D,D62,$K:$K))</f>
        <v>0</v>
      </c>
      <c r="Q62" s="2">
        <f>IFERROR(ROUNDDOWN(table1345[[#This Row],[申請者別合計（円）]]*1.1,0),"")</f>
        <v>0</v>
      </c>
      <c r="R62" s="2">
        <f>IFERROR(ROUNDDOWN(table1345[[#This Row],[申請者別合計（円）]]*0.5,-3),"")</f>
        <v>0</v>
      </c>
      <c r="S62" s="1"/>
      <c r="T62" s="4">
        <f>IFERROR(table1345[[#This Row],[申請者別合計（円）]]-table1345[[#This Row],[県補助]]+table1345[[#This Row],[市町村費]],"")</f>
        <v>0</v>
      </c>
      <c r="X62" s="8"/>
    </row>
    <row r="63" spans="2:24" hidden="1" x14ac:dyDescent="0.15">
      <c r="B63" s="13">
        <v>57</v>
      </c>
      <c r="C63" s="13"/>
      <c r="D63" s="13"/>
      <c r="E63" s="13"/>
      <c r="F63" s="13"/>
      <c r="G63" s="13"/>
      <c r="H63" s="13"/>
      <c r="I63" s="13"/>
      <c r="J63" s="13"/>
      <c r="K63" s="13">
        <f>table1345[[#This Row],[単価（円）]]*table1345[[#This Row],[数量]]</f>
        <v>0</v>
      </c>
      <c r="L63" s="13">
        <f>table1345[[#This Row],[事業費（円）
税抜]]*1.1</f>
        <v>0</v>
      </c>
      <c r="M63" s="1"/>
      <c r="N63" s="4">
        <f>table1345[[#This Row],[要望者
（取組主体）名]]</f>
        <v>0</v>
      </c>
      <c r="O63" s="5">
        <f>IF(COUNTIF($D$5:D63,D63)&gt;=2,"",SUMIF($D:$D,D63,$E:$E))</f>
        <v>0</v>
      </c>
      <c r="P63" s="2">
        <f>IF(COUNTIF($D$5:D63,D63)&gt;=2,"",SUMIF($D:$D,D63,$K:$K))</f>
        <v>0</v>
      </c>
      <c r="Q63" s="2">
        <f>IFERROR(ROUNDDOWN(table1345[[#This Row],[申請者別合計（円）]]*1.1,0),"")</f>
        <v>0</v>
      </c>
      <c r="R63" s="2">
        <f>IFERROR(ROUNDDOWN(table1345[[#This Row],[申請者別合計（円）]]*0.5,-3),"")</f>
        <v>0</v>
      </c>
      <c r="S63" s="1"/>
      <c r="T63" s="4">
        <f>IFERROR(table1345[[#This Row],[申請者別合計（円）]]-table1345[[#This Row],[県補助]]+table1345[[#This Row],[市町村費]],"")</f>
        <v>0</v>
      </c>
      <c r="X63" s="8"/>
    </row>
    <row r="64" spans="2:24" hidden="1" x14ac:dyDescent="0.15">
      <c r="B64" s="13">
        <v>58</v>
      </c>
      <c r="C64" s="13"/>
      <c r="D64" s="13"/>
      <c r="E64" s="13"/>
      <c r="F64" s="13"/>
      <c r="G64" s="13"/>
      <c r="H64" s="13"/>
      <c r="I64" s="13"/>
      <c r="J64" s="13"/>
      <c r="K64" s="13">
        <f>table1345[[#This Row],[単価（円）]]*table1345[[#This Row],[数量]]</f>
        <v>0</v>
      </c>
      <c r="L64" s="13">
        <f>table1345[[#This Row],[事業費（円）
税抜]]*1.1</f>
        <v>0</v>
      </c>
      <c r="M64" s="1"/>
      <c r="N64" s="4">
        <f>table1345[[#This Row],[要望者
（取組主体）名]]</f>
        <v>0</v>
      </c>
      <c r="O64" s="5">
        <f>IF(COUNTIF($D$5:D64,D64)&gt;=2,"",SUMIF($D:$D,D64,$E:$E))</f>
        <v>0</v>
      </c>
      <c r="P64" s="2">
        <f>IF(COUNTIF($D$5:D64,D64)&gt;=2,"",SUMIF($D:$D,D64,$K:$K))</f>
        <v>0</v>
      </c>
      <c r="Q64" s="2">
        <f>IFERROR(ROUNDDOWN(table1345[[#This Row],[申請者別合計（円）]]*1.1,0),"")</f>
        <v>0</v>
      </c>
      <c r="R64" s="2">
        <f>IFERROR(ROUNDDOWN(table1345[[#This Row],[申請者別合計（円）]]*0.5,-3),"")</f>
        <v>0</v>
      </c>
      <c r="S64" s="1"/>
      <c r="T64" s="4">
        <f>IFERROR(table1345[[#This Row],[申請者別合計（円）]]-table1345[[#This Row],[県補助]]+table1345[[#This Row],[市町村費]],"")</f>
        <v>0</v>
      </c>
      <c r="X64" s="8"/>
    </row>
    <row r="65" spans="2:24" hidden="1" x14ac:dyDescent="0.15">
      <c r="B65" s="13">
        <v>59</v>
      </c>
      <c r="C65" s="13"/>
      <c r="D65" s="13"/>
      <c r="E65" s="13"/>
      <c r="F65" s="13"/>
      <c r="G65" s="13"/>
      <c r="H65" s="13"/>
      <c r="I65" s="13"/>
      <c r="J65" s="13"/>
      <c r="K65" s="13">
        <f>table1345[[#This Row],[単価（円）]]*table1345[[#This Row],[数量]]</f>
        <v>0</v>
      </c>
      <c r="L65" s="13">
        <f>table1345[[#This Row],[事業費（円）
税抜]]*1.1</f>
        <v>0</v>
      </c>
      <c r="M65" s="1"/>
      <c r="N65" s="4">
        <f>table1345[[#This Row],[要望者
（取組主体）名]]</f>
        <v>0</v>
      </c>
      <c r="O65" s="5">
        <f>IF(COUNTIF($D$5:D65,D65)&gt;=2,"",SUMIF($D:$D,D65,$E:$E))</f>
        <v>0</v>
      </c>
      <c r="P65" s="2">
        <f>IF(COUNTIF($D$5:D65,D65)&gt;=2,"",SUMIF($D:$D,D65,$K:$K))</f>
        <v>0</v>
      </c>
      <c r="Q65" s="2">
        <f>IFERROR(ROUNDDOWN(table1345[[#This Row],[申請者別合計（円）]]*1.1,0),"")</f>
        <v>0</v>
      </c>
      <c r="R65" s="2">
        <f>IFERROR(ROUNDDOWN(table1345[[#This Row],[申請者別合計（円）]]*0.5,-3),"")</f>
        <v>0</v>
      </c>
      <c r="S65" s="1"/>
      <c r="T65" s="4">
        <f>IFERROR(table1345[[#This Row],[申請者別合計（円）]]-table1345[[#This Row],[県補助]]+table1345[[#This Row],[市町村費]],"")</f>
        <v>0</v>
      </c>
      <c r="X65" s="8"/>
    </row>
    <row r="66" spans="2:24" hidden="1" x14ac:dyDescent="0.15">
      <c r="B66" s="13">
        <v>60</v>
      </c>
      <c r="C66" s="13"/>
      <c r="D66" s="13"/>
      <c r="E66" s="13"/>
      <c r="F66" s="13"/>
      <c r="G66" s="13"/>
      <c r="H66" s="13"/>
      <c r="I66" s="13"/>
      <c r="J66" s="13"/>
      <c r="K66" s="13">
        <f>table1345[[#This Row],[単価（円）]]*table1345[[#This Row],[数量]]</f>
        <v>0</v>
      </c>
      <c r="L66" s="13">
        <f>table1345[[#This Row],[事業費（円）
税抜]]*1.1</f>
        <v>0</v>
      </c>
      <c r="M66" s="1"/>
      <c r="N66" s="4">
        <f>table1345[[#This Row],[要望者
（取組主体）名]]</f>
        <v>0</v>
      </c>
      <c r="O66" s="5">
        <f>IF(COUNTIF($D$5:D66,D66)&gt;=2,"",SUMIF($D:$D,D66,$E:$E))</f>
        <v>0</v>
      </c>
      <c r="P66" s="2">
        <f>IF(COUNTIF($D$5:D66,D66)&gt;=2,"",SUMIF($D:$D,D66,$K:$K))</f>
        <v>0</v>
      </c>
      <c r="Q66" s="2">
        <f>IFERROR(ROUNDDOWN(table1345[[#This Row],[申請者別合計（円）]]*1.1,0),"")</f>
        <v>0</v>
      </c>
      <c r="R66" s="2">
        <f>IFERROR(ROUNDDOWN(table1345[[#This Row],[申請者別合計（円）]]*0.5,-3),"")</f>
        <v>0</v>
      </c>
      <c r="S66" s="1"/>
      <c r="T66" s="4">
        <f>IFERROR(table1345[[#This Row],[申請者別合計（円）]]-table1345[[#This Row],[県補助]]+table1345[[#This Row],[市町村費]],"")</f>
        <v>0</v>
      </c>
      <c r="X66" s="8"/>
    </row>
    <row r="67" spans="2:24" hidden="1" x14ac:dyDescent="0.15">
      <c r="B67" s="13">
        <v>61</v>
      </c>
      <c r="C67" s="13"/>
      <c r="D67" s="13"/>
      <c r="E67" s="13"/>
      <c r="F67" s="13"/>
      <c r="G67" s="13"/>
      <c r="H67" s="13"/>
      <c r="I67" s="13"/>
      <c r="J67" s="13"/>
      <c r="K67" s="13">
        <f>table1345[[#This Row],[単価（円）]]*table1345[[#This Row],[数量]]</f>
        <v>0</v>
      </c>
      <c r="L67" s="13">
        <f>table1345[[#This Row],[事業費（円）
税抜]]*1.1</f>
        <v>0</v>
      </c>
      <c r="M67" s="1"/>
      <c r="N67" s="4">
        <f>table1345[[#This Row],[要望者
（取組主体）名]]</f>
        <v>0</v>
      </c>
      <c r="O67" s="5">
        <f>IF(COUNTIF($D$5:D67,D67)&gt;=2,"",SUMIF($D:$D,D67,$E:$E))</f>
        <v>0</v>
      </c>
      <c r="P67" s="2">
        <f>IF(COUNTIF($D$5:D67,D67)&gt;=2,"",SUMIF($D:$D,D67,$K:$K))</f>
        <v>0</v>
      </c>
      <c r="Q67" s="2">
        <f>IFERROR(ROUNDDOWN(table1345[[#This Row],[申請者別合計（円）]]*1.1,0),"")</f>
        <v>0</v>
      </c>
      <c r="R67" s="2">
        <f>IFERROR(ROUNDDOWN(table1345[[#This Row],[申請者別合計（円）]]*0.5,-3),"")</f>
        <v>0</v>
      </c>
      <c r="S67" s="1"/>
      <c r="T67" s="4">
        <f>IFERROR(table1345[[#This Row],[申請者別合計（円）]]-table1345[[#This Row],[県補助]]+table1345[[#This Row],[市町村費]],"")</f>
        <v>0</v>
      </c>
      <c r="X67" s="8"/>
    </row>
    <row r="68" spans="2:24" hidden="1" x14ac:dyDescent="0.15">
      <c r="B68" s="13">
        <v>62</v>
      </c>
      <c r="C68" s="13"/>
      <c r="D68" s="13"/>
      <c r="E68" s="13"/>
      <c r="F68" s="13"/>
      <c r="G68" s="13"/>
      <c r="H68" s="13"/>
      <c r="I68" s="13"/>
      <c r="J68" s="13"/>
      <c r="K68" s="13">
        <f>table1345[[#This Row],[単価（円）]]*table1345[[#This Row],[数量]]</f>
        <v>0</v>
      </c>
      <c r="L68" s="13">
        <f>table1345[[#This Row],[事業費（円）
税抜]]*1.1</f>
        <v>0</v>
      </c>
      <c r="M68" s="1"/>
      <c r="N68" s="4">
        <f>table1345[[#This Row],[要望者
（取組主体）名]]</f>
        <v>0</v>
      </c>
      <c r="O68" s="5">
        <f>IF(COUNTIF($D$5:D68,D68)&gt;=2,"",SUMIF($D:$D,D68,$E:$E))</f>
        <v>0</v>
      </c>
      <c r="P68" s="2">
        <f>IF(COUNTIF($D$5:D68,D68)&gt;=2,"",SUMIF($D:$D,D68,$K:$K))</f>
        <v>0</v>
      </c>
      <c r="Q68" s="2">
        <f>IFERROR(ROUNDDOWN(table1345[[#This Row],[申請者別合計（円）]]*1.1,0),"")</f>
        <v>0</v>
      </c>
      <c r="R68" s="2">
        <f>IFERROR(ROUNDDOWN(table1345[[#This Row],[申請者別合計（円）]]*0.5,-3),"")</f>
        <v>0</v>
      </c>
      <c r="S68" s="1"/>
      <c r="T68" s="4">
        <f>IFERROR(table1345[[#This Row],[申請者別合計（円）]]-table1345[[#This Row],[県補助]]+table1345[[#This Row],[市町村費]],"")</f>
        <v>0</v>
      </c>
      <c r="X68" s="8"/>
    </row>
    <row r="69" spans="2:24" hidden="1" x14ac:dyDescent="0.15">
      <c r="B69" s="13">
        <v>63</v>
      </c>
      <c r="C69" s="13"/>
      <c r="D69" s="13"/>
      <c r="E69" s="13"/>
      <c r="F69" s="13"/>
      <c r="G69" s="13"/>
      <c r="H69" s="13"/>
      <c r="I69" s="13"/>
      <c r="J69" s="13"/>
      <c r="K69" s="13">
        <f>table1345[[#This Row],[単価（円）]]*table1345[[#This Row],[数量]]</f>
        <v>0</v>
      </c>
      <c r="L69" s="13">
        <f>table1345[[#This Row],[事業費（円）
税抜]]*1.1</f>
        <v>0</v>
      </c>
      <c r="M69" s="1"/>
      <c r="N69" s="4">
        <f>table1345[[#This Row],[要望者
（取組主体）名]]</f>
        <v>0</v>
      </c>
      <c r="O69" s="5">
        <f>IF(COUNTIF($D$5:D69,D69)&gt;=2,"",SUMIF($D:$D,D69,$E:$E))</f>
        <v>0</v>
      </c>
      <c r="P69" s="2">
        <f>IF(COUNTIF($D$5:D69,D69)&gt;=2,"",SUMIF($D:$D,D69,$K:$K))</f>
        <v>0</v>
      </c>
      <c r="Q69" s="2">
        <f>IFERROR(ROUNDDOWN(table1345[[#This Row],[申請者別合計（円）]]*1.1,0),"")</f>
        <v>0</v>
      </c>
      <c r="R69" s="2">
        <f>IFERROR(ROUNDDOWN(table1345[[#This Row],[申請者別合計（円）]]*0.5,-3),"")</f>
        <v>0</v>
      </c>
      <c r="S69" s="1"/>
      <c r="T69" s="4">
        <f>IFERROR(table1345[[#This Row],[申請者別合計（円）]]-table1345[[#This Row],[県補助]]+table1345[[#This Row],[市町村費]],"")</f>
        <v>0</v>
      </c>
      <c r="X69" s="8"/>
    </row>
    <row r="70" spans="2:24" hidden="1" x14ac:dyDescent="0.15">
      <c r="B70" s="13">
        <v>64</v>
      </c>
      <c r="C70" s="13"/>
      <c r="D70" s="13"/>
      <c r="E70" s="13"/>
      <c r="F70" s="13"/>
      <c r="G70" s="13"/>
      <c r="H70" s="13"/>
      <c r="I70" s="13"/>
      <c r="J70" s="13"/>
      <c r="K70" s="13">
        <f>table1345[[#This Row],[単価（円）]]*table1345[[#This Row],[数量]]</f>
        <v>0</v>
      </c>
      <c r="L70" s="13">
        <f>table1345[[#This Row],[事業費（円）
税抜]]*1.1</f>
        <v>0</v>
      </c>
      <c r="M70" s="1"/>
      <c r="N70" s="4">
        <f>table1345[[#This Row],[要望者
（取組主体）名]]</f>
        <v>0</v>
      </c>
      <c r="O70" s="5">
        <f>IF(COUNTIF($D$5:D70,D70)&gt;=2,"",SUMIF($D:$D,D70,$E:$E))</f>
        <v>0</v>
      </c>
      <c r="P70" s="2">
        <f>IF(COUNTIF($D$5:D70,D70)&gt;=2,"",SUMIF($D:$D,D70,$K:$K))</f>
        <v>0</v>
      </c>
      <c r="Q70" s="2">
        <f>IFERROR(ROUNDDOWN(table1345[[#This Row],[申請者別合計（円）]]*1.1,0),"")</f>
        <v>0</v>
      </c>
      <c r="R70" s="2">
        <f>IFERROR(ROUNDDOWN(table1345[[#This Row],[申請者別合計（円）]]*0.5,-3),"")</f>
        <v>0</v>
      </c>
      <c r="S70" s="1"/>
      <c r="T70" s="4">
        <f>IFERROR(table1345[[#This Row],[申請者別合計（円）]]-table1345[[#This Row],[県補助]]+table1345[[#This Row],[市町村費]],"")</f>
        <v>0</v>
      </c>
      <c r="X70" s="8"/>
    </row>
    <row r="71" spans="2:24" hidden="1" x14ac:dyDescent="0.15">
      <c r="B71" s="13">
        <v>65</v>
      </c>
      <c r="C71" s="13"/>
      <c r="D71" s="13"/>
      <c r="E71" s="13"/>
      <c r="F71" s="13"/>
      <c r="G71" s="13"/>
      <c r="H71" s="13"/>
      <c r="I71" s="13"/>
      <c r="J71" s="13"/>
      <c r="K71" s="13">
        <f>table1345[[#This Row],[単価（円）]]*table1345[[#This Row],[数量]]</f>
        <v>0</v>
      </c>
      <c r="L71" s="13">
        <f>table1345[[#This Row],[事業費（円）
税抜]]*1.1</f>
        <v>0</v>
      </c>
      <c r="M71" s="1"/>
      <c r="N71" s="4">
        <f>table1345[[#This Row],[要望者
（取組主体）名]]</f>
        <v>0</v>
      </c>
      <c r="O71" s="5">
        <f>IF(COUNTIF($D$5:D71,D71)&gt;=2,"",SUMIF($D:$D,D71,$E:$E))</f>
        <v>0</v>
      </c>
      <c r="P71" s="2">
        <f>IF(COUNTIF($D$5:D71,D71)&gt;=2,"",SUMIF($D:$D,D71,$K:$K))</f>
        <v>0</v>
      </c>
      <c r="Q71" s="2">
        <f>IFERROR(ROUNDDOWN(table1345[[#This Row],[申請者別合計（円）]]*1.1,0),"")</f>
        <v>0</v>
      </c>
      <c r="R71" s="2">
        <f>IFERROR(ROUNDDOWN(table1345[[#This Row],[申請者別合計（円）]]*0.5,-3),"")</f>
        <v>0</v>
      </c>
      <c r="S71" s="1"/>
      <c r="T71" s="4">
        <f>IFERROR(table1345[[#This Row],[申請者別合計（円）]]-table1345[[#This Row],[県補助]]+table1345[[#This Row],[市町村費]],"")</f>
        <v>0</v>
      </c>
      <c r="X71" s="8"/>
    </row>
    <row r="72" spans="2:24" hidden="1" x14ac:dyDescent="0.15">
      <c r="B72" s="13">
        <v>66</v>
      </c>
      <c r="C72" s="13"/>
      <c r="D72" s="13"/>
      <c r="E72" s="13"/>
      <c r="F72" s="13"/>
      <c r="G72" s="13"/>
      <c r="H72" s="13"/>
      <c r="I72" s="13"/>
      <c r="J72" s="13"/>
      <c r="K72" s="13">
        <f>table1345[[#This Row],[単価（円）]]*table1345[[#This Row],[数量]]</f>
        <v>0</v>
      </c>
      <c r="L72" s="13">
        <f>table1345[[#This Row],[事業費（円）
税抜]]*1.1</f>
        <v>0</v>
      </c>
      <c r="M72" s="1"/>
      <c r="N72" s="4">
        <f>table1345[[#This Row],[要望者
（取組主体）名]]</f>
        <v>0</v>
      </c>
      <c r="O72" s="5">
        <f>IF(COUNTIF($D$5:D72,D72)&gt;=2,"",SUMIF($D:$D,D72,$E:$E))</f>
        <v>0</v>
      </c>
      <c r="P72" s="2">
        <f>IF(COUNTIF($D$5:D72,D72)&gt;=2,"",SUMIF($D:$D,D72,$K:$K))</f>
        <v>0</v>
      </c>
      <c r="Q72" s="2">
        <f>IFERROR(ROUNDDOWN(table1345[[#This Row],[申請者別合計（円）]]*1.1,0),"")</f>
        <v>0</v>
      </c>
      <c r="R72" s="2">
        <f>IFERROR(ROUNDDOWN(table1345[[#This Row],[申請者別合計（円）]]*0.5,-3),"")</f>
        <v>0</v>
      </c>
      <c r="S72" s="1"/>
      <c r="T72" s="4">
        <f>IFERROR(table1345[[#This Row],[申請者別合計（円）]]-table1345[[#This Row],[県補助]]+table1345[[#This Row],[市町村費]],"")</f>
        <v>0</v>
      </c>
      <c r="X72" s="8"/>
    </row>
    <row r="73" spans="2:24" hidden="1" x14ac:dyDescent="0.15">
      <c r="B73" s="13">
        <v>67</v>
      </c>
      <c r="C73" s="13"/>
      <c r="D73" s="13"/>
      <c r="E73" s="13"/>
      <c r="F73" s="13"/>
      <c r="G73" s="13"/>
      <c r="H73" s="13"/>
      <c r="I73" s="13"/>
      <c r="J73" s="13"/>
      <c r="K73" s="13">
        <f>table1345[[#This Row],[単価（円）]]*table1345[[#This Row],[数量]]</f>
        <v>0</v>
      </c>
      <c r="L73" s="13">
        <f>table1345[[#This Row],[事業費（円）
税抜]]*1.1</f>
        <v>0</v>
      </c>
      <c r="M73" s="1"/>
      <c r="N73" s="4">
        <f>table1345[[#This Row],[要望者
（取組主体）名]]</f>
        <v>0</v>
      </c>
      <c r="O73" s="5">
        <f>IF(COUNTIF($D$5:D73,D73)&gt;=2,"",SUMIF($D:$D,D73,$E:$E))</f>
        <v>0</v>
      </c>
      <c r="P73" s="2">
        <f>IF(COUNTIF($D$5:D73,D73)&gt;=2,"",SUMIF($D:$D,D73,$K:$K))</f>
        <v>0</v>
      </c>
      <c r="Q73" s="2">
        <f>IFERROR(ROUNDDOWN(table1345[[#This Row],[申請者別合計（円）]]*1.1,0),"")</f>
        <v>0</v>
      </c>
      <c r="R73" s="2">
        <f>IFERROR(ROUNDDOWN(table1345[[#This Row],[申請者別合計（円）]]*0.5,-3),"")</f>
        <v>0</v>
      </c>
      <c r="S73" s="1"/>
      <c r="T73" s="4">
        <f>IFERROR(table1345[[#This Row],[申請者別合計（円）]]-table1345[[#This Row],[県補助]]+table1345[[#This Row],[市町村費]],"")</f>
        <v>0</v>
      </c>
      <c r="X73" s="8"/>
    </row>
    <row r="74" spans="2:24" hidden="1" x14ac:dyDescent="0.15">
      <c r="B74" s="13">
        <v>68</v>
      </c>
      <c r="C74" s="13"/>
      <c r="D74" s="13"/>
      <c r="E74" s="13"/>
      <c r="F74" s="13"/>
      <c r="G74" s="13"/>
      <c r="H74" s="13"/>
      <c r="I74" s="13"/>
      <c r="J74" s="13"/>
      <c r="K74" s="13">
        <f>table1345[[#This Row],[単価（円）]]*table1345[[#This Row],[数量]]</f>
        <v>0</v>
      </c>
      <c r="L74" s="13">
        <f>table1345[[#This Row],[事業費（円）
税抜]]*1.1</f>
        <v>0</v>
      </c>
      <c r="M74" s="1"/>
      <c r="N74" s="4">
        <f>table1345[[#This Row],[要望者
（取組主体）名]]</f>
        <v>0</v>
      </c>
      <c r="O74" s="5">
        <f>IF(COUNTIF($D$5:D74,D74)&gt;=2,"",SUMIF($D:$D,D74,$E:$E))</f>
        <v>0</v>
      </c>
      <c r="P74" s="2">
        <f>IF(COUNTIF($D$5:D74,D74)&gt;=2,"",SUMIF($D:$D,D74,$K:$K))</f>
        <v>0</v>
      </c>
      <c r="Q74" s="2">
        <f>IFERROR(ROUNDDOWN(table1345[[#This Row],[申請者別合計（円）]]*1.1,0),"")</f>
        <v>0</v>
      </c>
      <c r="R74" s="2">
        <f>IFERROR(ROUNDDOWN(table1345[[#This Row],[申請者別合計（円）]]*0.5,-3),"")</f>
        <v>0</v>
      </c>
      <c r="S74" s="1"/>
      <c r="T74" s="4">
        <f>IFERROR(table1345[[#This Row],[申請者別合計（円）]]-table1345[[#This Row],[県補助]]+table1345[[#This Row],[市町村費]],"")</f>
        <v>0</v>
      </c>
      <c r="X74" s="8"/>
    </row>
    <row r="75" spans="2:24" hidden="1" x14ac:dyDescent="0.15">
      <c r="B75" s="13">
        <v>69</v>
      </c>
      <c r="C75" s="13"/>
      <c r="D75" s="13"/>
      <c r="E75" s="13"/>
      <c r="F75" s="13"/>
      <c r="G75" s="13"/>
      <c r="H75" s="13"/>
      <c r="I75" s="13"/>
      <c r="J75" s="13"/>
      <c r="K75" s="13">
        <f>table1345[[#This Row],[単価（円）]]*table1345[[#This Row],[数量]]</f>
        <v>0</v>
      </c>
      <c r="L75" s="13">
        <f>table1345[[#This Row],[事業費（円）
税抜]]*1.1</f>
        <v>0</v>
      </c>
      <c r="M75" s="1"/>
      <c r="N75" s="4">
        <f>table1345[[#This Row],[要望者
（取組主体）名]]</f>
        <v>0</v>
      </c>
      <c r="O75" s="5">
        <f>IF(COUNTIF($D$5:D75,D75)&gt;=2,"",SUMIF($D:$D,D75,$E:$E))</f>
        <v>0</v>
      </c>
      <c r="P75" s="2">
        <f>IF(COUNTIF($D$5:D75,D75)&gt;=2,"",SUMIF($D:$D,D75,$K:$K))</f>
        <v>0</v>
      </c>
      <c r="Q75" s="2">
        <f>IFERROR(ROUNDDOWN(table1345[[#This Row],[申請者別合計（円）]]*1.1,0),"")</f>
        <v>0</v>
      </c>
      <c r="R75" s="2">
        <f>IFERROR(ROUNDDOWN(table1345[[#This Row],[申請者別合計（円）]]*0.5,-3),"")</f>
        <v>0</v>
      </c>
      <c r="S75" s="1"/>
      <c r="T75" s="4">
        <f>IFERROR(table1345[[#This Row],[申請者別合計（円）]]-table1345[[#This Row],[県補助]]+table1345[[#This Row],[市町村費]],"")</f>
        <v>0</v>
      </c>
      <c r="X75" s="8"/>
    </row>
    <row r="76" spans="2:24" hidden="1" x14ac:dyDescent="0.15">
      <c r="B76" s="13">
        <v>70</v>
      </c>
      <c r="C76" s="13"/>
      <c r="D76" s="13"/>
      <c r="E76" s="13"/>
      <c r="F76" s="13"/>
      <c r="G76" s="13"/>
      <c r="H76" s="13"/>
      <c r="I76" s="13"/>
      <c r="J76" s="13"/>
      <c r="K76" s="13">
        <f>table1345[[#This Row],[単価（円）]]*table1345[[#This Row],[数量]]</f>
        <v>0</v>
      </c>
      <c r="L76" s="13">
        <f>table1345[[#This Row],[事業費（円）
税抜]]*1.1</f>
        <v>0</v>
      </c>
      <c r="M76" s="1"/>
      <c r="N76" s="4">
        <f>table1345[[#This Row],[要望者
（取組主体）名]]</f>
        <v>0</v>
      </c>
      <c r="O76" s="5">
        <f>IF(COUNTIF($D$5:D76,D76)&gt;=2,"",SUMIF($D:$D,D76,$E:$E))</f>
        <v>0</v>
      </c>
      <c r="P76" s="2">
        <f>IF(COUNTIF($D$5:D76,D76)&gt;=2,"",SUMIF($D:$D,D76,$K:$K))</f>
        <v>0</v>
      </c>
      <c r="Q76" s="2">
        <f>IFERROR(ROUNDDOWN(table1345[[#This Row],[申請者別合計（円）]]*1.1,0),"")</f>
        <v>0</v>
      </c>
      <c r="R76" s="2">
        <f>IFERROR(ROUNDDOWN(table1345[[#This Row],[申請者別合計（円）]]*0.5,-3),"")</f>
        <v>0</v>
      </c>
      <c r="S76" s="1"/>
      <c r="T76" s="4">
        <f>IFERROR(table1345[[#This Row],[申請者別合計（円）]]-table1345[[#This Row],[県補助]]+table1345[[#This Row],[市町村費]],"")</f>
        <v>0</v>
      </c>
      <c r="X76" s="8"/>
    </row>
    <row r="77" spans="2:24" hidden="1" x14ac:dyDescent="0.15">
      <c r="B77" s="13">
        <v>71</v>
      </c>
      <c r="C77" s="13"/>
      <c r="D77" s="13"/>
      <c r="E77" s="13"/>
      <c r="F77" s="13"/>
      <c r="G77" s="13"/>
      <c r="H77" s="13"/>
      <c r="I77" s="13"/>
      <c r="J77" s="13"/>
      <c r="K77" s="13">
        <f>table1345[[#This Row],[単価（円）]]*table1345[[#This Row],[数量]]</f>
        <v>0</v>
      </c>
      <c r="L77" s="13">
        <f>table1345[[#This Row],[事業費（円）
税抜]]*1.1</f>
        <v>0</v>
      </c>
      <c r="M77" s="1"/>
      <c r="N77" s="4">
        <f>table1345[[#This Row],[要望者
（取組主体）名]]</f>
        <v>0</v>
      </c>
      <c r="O77" s="5">
        <f>IF(COUNTIF($D$5:D77,D77)&gt;=2,"",SUMIF($D:$D,D77,$E:$E))</f>
        <v>0</v>
      </c>
      <c r="P77" s="2">
        <f>IF(COUNTIF($D$5:D77,D77)&gt;=2,"",SUMIF($D:$D,D77,$K:$K))</f>
        <v>0</v>
      </c>
      <c r="Q77" s="2">
        <f>IFERROR(ROUNDDOWN(table1345[[#This Row],[申請者別合計（円）]]*1.1,0),"")</f>
        <v>0</v>
      </c>
      <c r="R77" s="2">
        <f>IFERROR(ROUNDDOWN(table1345[[#This Row],[申請者別合計（円）]]*0.5,-3),"")</f>
        <v>0</v>
      </c>
      <c r="S77" s="1"/>
      <c r="T77" s="4">
        <f>IFERROR(table1345[[#This Row],[申請者別合計（円）]]-table1345[[#This Row],[県補助]]+table1345[[#This Row],[市町村費]],"")</f>
        <v>0</v>
      </c>
      <c r="X77" s="8"/>
    </row>
    <row r="78" spans="2:24" hidden="1" x14ac:dyDescent="0.15">
      <c r="B78" s="13">
        <v>72</v>
      </c>
      <c r="C78" s="13"/>
      <c r="D78" s="13"/>
      <c r="E78" s="13"/>
      <c r="F78" s="13"/>
      <c r="G78" s="13"/>
      <c r="H78" s="13"/>
      <c r="I78" s="13"/>
      <c r="J78" s="13"/>
      <c r="K78" s="13">
        <f>table1345[[#This Row],[単価（円）]]*table1345[[#This Row],[数量]]</f>
        <v>0</v>
      </c>
      <c r="L78" s="13">
        <f>table1345[[#This Row],[事業費（円）
税抜]]*1.1</f>
        <v>0</v>
      </c>
      <c r="M78" s="1"/>
      <c r="N78" s="4">
        <f>table1345[[#This Row],[要望者
（取組主体）名]]</f>
        <v>0</v>
      </c>
      <c r="O78" s="5">
        <f>IF(COUNTIF($D$5:D78,D78)&gt;=2,"",SUMIF($D:$D,D78,$E:$E))</f>
        <v>0</v>
      </c>
      <c r="P78" s="2">
        <f>IF(COUNTIF($D$5:D78,D78)&gt;=2,"",SUMIF($D:$D,D78,$K:$K))</f>
        <v>0</v>
      </c>
      <c r="Q78" s="2">
        <f>IFERROR(ROUNDDOWN(table1345[[#This Row],[申請者別合計（円）]]*1.1,0),"")</f>
        <v>0</v>
      </c>
      <c r="R78" s="2">
        <f>IFERROR(ROUNDDOWN(table1345[[#This Row],[申請者別合計（円）]]*0.5,-3),"")</f>
        <v>0</v>
      </c>
      <c r="S78" s="1"/>
      <c r="T78" s="4">
        <f>IFERROR(table1345[[#This Row],[申請者別合計（円）]]-table1345[[#This Row],[県補助]]+table1345[[#This Row],[市町村費]],"")</f>
        <v>0</v>
      </c>
      <c r="X78" s="8"/>
    </row>
    <row r="79" spans="2:24" hidden="1" x14ac:dyDescent="0.15">
      <c r="B79" s="13">
        <v>73</v>
      </c>
      <c r="C79" s="13"/>
      <c r="D79" s="13"/>
      <c r="E79" s="13"/>
      <c r="F79" s="13"/>
      <c r="G79" s="13"/>
      <c r="H79" s="13"/>
      <c r="I79" s="13"/>
      <c r="J79" s="13"/>
      <c r="K79" s="13">
        <f>table1345[[#This Row],[単価（円）]]*table1345[[#This Row],[数量]]</f>
        <v>0</v>
      </c>
      <c r="L79" s="13">
        <f>table1345[[#This Row],[事業費（円）
税抜]]*1.1</f>
        <v>0</v>
      </c>
      <c r="M79" s="1"/>
      <c r="N79" s="4">
        <f>table1345[[#This Row],[要望者
（取組主体）名]]</f>
        <v>0</v>
      </c>
      <c r="O79" s="5">
        <f>IF(COUNTIF($D$5:D79,D79)&gt;=2,"",SUMIF($D:$D,D79,$E:$E))</f>
        <v>0</v>
      </c>
      <c r="P79" s="2">
        <f>IF(COUNTIF($D$5:D79,D79)&gt;=2,"",SUMIF($D:$D,D79,$K:$K))</f>
        <v>0</v>
      </c>
      <c r="Q79" s="2">
        <f>IFERROR(ROUNDDOWN(table1345[[#This Row],[申請者別合計（円）]]*1.1,0),"")</f>
        <v>0</v>
      </c>
      <c r="R79" s="2">
        <f>IFERROR(ROUNDDOWN(table1345[[#This Row],[申請者別合計（円）]]*0.5,-3),"")</f>
        <v>0</v>
      </c>
      <c r="S79" s="1"/>
      <c r="T79" s="4">
        <f>IFERROR(table1345[[#This Row],[申請者別合計（円）]]-table1345[[#This Row],[県補助]]+table1345[[#This Row],[市町村費]],"")</f>
        <v>0</v>
      </c>
      <c r="X79" s="8"/>
    </row>
    <row r="80" spans="2:24" hidden="1" x14ac:dyDescent="0.15">
      <c r="B80" s="13">
        <v>74</v>
      </c>
      <c r="C80" s="13"/>
      <c r="D80" s="13"/>
      <c r="E80" s="13"/>
      <c r="F80" s="13"/>
      <c r="G80" s="13"/>
      <c r="H80" s="13"/>
      <c r="I80" s="13"/>
      <c r="J80" s="13"/>
      <c r="K80" s="13">
        <f>table1345[[#This Row],[単価（円）]]*table1345[[#This Row],[数量]]</f>
        <v>0</v>
      </c>
      <c r="L80" s="13">
        <f>table1345[[#This Row],[事業費（円）
税抜]]*1.1</f>
        <v>0</v>
      </c>
      <c r="M80" s="1"/>
      <c r="N80" s="4">
        <f>table1345[[#This Row],[要望者
（取組主体）名]]</f>
        <v>0</v>
      </c>
      <c r="O80" s="5">
        <f>IF(COUNTIF($D$5:D80,D80)&gt;=2,"",SUMIF($D:$D,D80,$E:$E))</f>
        <v>0</v>
      </c>
      <c r="P80" s="2">
        <f>IF(COUNTIF($D$5:D80,D80)&gt;=2,"",SUMIF($D:$D,D80,$K:$K))</f>
        <v>0</v>
      </c>
      <c r="Q80" s="2">
        <f>IFERROR(ROUNDDOWN(table1345[[#This Row],[申請者別合計（円）]]*1.1,0),"")</f>
        <v>0</v>
      </c>
      <c r="R80" s="2">
        <f>IFERROR(ROUNDDOWN(table1345[[#This Row],[申請者別合計（円）]]*0.5,-3),"")</f>
        <v>0</v>
      </c>
      <c r="S80" s="1"/>
      <c r="T80" s="4">
        <f>IFERROR(table1345[[#This Row],[申請者別合計（円）]]-table1345[[#This Row],[県補助]]+table1345[[#This Row],[市町村費]],"")</f>
        <v>0</v>
      </c>
      <c r="X80" s="8"/>
    </row>
    <row r="81" spans="2:24" hidden="1" x14ac:dyDescent="0.15">
      <c r="B81" s="13">
        <v>75</v>
      </c>
      <c r="C81" s="13"/>
      <c r="D81" s="13"/>
      <c r="E81" s="13"/>
      <c r="F81" s="13"/>
      <c r="G81" s="13"/>
      <c r="H81" s="13"/>
      <c r="I81" s="13"/>
      <c r="J81" s="13"/>
      <c r="K81" s="13">
        <f>table1345[[#This Row],[単価（円）]]*table1345[[#This Row],[数量]]</f>
        <v>0</v>
      </c>
      <c r="L81" s="13">
        <f>table1345[[#This Row],[事業費（円）
税抜]]*1.1</f>
        <v>0</v>
      </c>
      <c r="M81" s="1"/>
      <c r="N81" s="4">
        <f>table1345[[#This Row],[要望者
（取組主体）名]]</f>
        <v>0</v>
      </c>
      <c r="O81" s="5">
        <f>IF(COUNTIF($D$5:D81,D81)&gt;=2,"",SUMIF($D:$D,D81,$E:$E))</f>
        <v>0</v>
      </c>
      <c r="P81" s="2">
        <f>IF(COUNTIF($D$5:D81,D81)&gt;=2,"",SUMIF($D:$D,D81,$K:$K))</f>
        <v>0</v>
      </c>
      <c r="Q81" s="2">
        <f>IFERROR(ROUNDDOWN(table1345[[#This Row],[申請者別合計（円）]]*1.1,0),"")</f>
        <v>0</v>
      </c>
      <c r="R81" s="2">
        <f>IFERROR(ROUNDDOWN(table1345[[#This Row],[申請者別合計（円）]]*0.5,-3),"")</f>
        <v>0</v>
      </c>
      <c r="S81" s="1"/>
      <c r="T81" s="4">
        <f>IFERROR(table1345[[#This Row],[申請者別合計（円）]]-table1345[[#This Row],[県補助]]+table1345[[#This Row],[市町村費]],"")</f>
        <v>0</v>
      </c>
      <c r="X81" s="8"/>
    </row>
    <row r="82" spans="2:24" hidden="1" x14ac:dyDescent="0.15">
      <c r="B82" s="13">
        <v>76</v>
      </c>
      <c r="C82" s="13"/>
      <c r="D82" s="13"/>
      <c r="E82" s="13"/>
      <c r="F82" s="13"/>
      <c r="G82" s="13"/>
      <c r="H82" s="13"/>
      <c r="I82" s="13"/>
      <c r="J82" s="13"/>
      <c r="K82" s="13">
        <f>table1345[[#This Row],[単価（円）]]*table1345[[#This Row],[数量]]</f>
        <v>0</v>
      </c>
      <c r="L82" s="13">
        <f>table1345[[#This Row],[事業費（円）
税抜]]*1.1</f>
        <v>0</v>
      </c>
      <c r="M82" s="1"/>
      <c r="N82" s="4">
        <f>table1345[[#This Row],[要望者
（取組主体）名]]</f>
        <v>0</v>
      </c>
      <c r="O82" s="5">
        <f>IF(COUNTIF($D$5:D82,D82)&gt;=2,"",SUMIF($D:$D,D82,$E:$E))</f>
        <v>0</v>
      </c>
      <c r="P82" s="2">
        <f>IF(COUNTIF($D$5:D82,D82)&gt;=2,"",SUMIF($D:$D,D82,$K:$K))</f>
        <v>0</v>
      </c>
      <c r="Q82" s="2">
        <f>IFERROR(ROUNDDOWN(table1345[[#This Row],[申請者別合計（円）]]*1.1,0),"")</f>
        <v>0</v>
      </c>
      <c r="R82" s="2">
        <f>IFERROR(ROUNDDOWN(table1345[[#This Row],[申請者別合計（円）]]*0.5,-3),"")</f>
        <v>0</v>
      </c>
      <c r="S82" s="1"/>
      <c r="T82" s="4">
        <f>IFERROR(table1345[[#This Row],[申請者別合計（円）]]-table1345[[#This Row],[県補助]]+table1345[[#This Row],[市町村費]],"")</f>
        <v>0</v>
      </c>
      <c r="X82" s="8"/>
    </row>
    <row r="83" spans="2:24" hidden="1" x14ac:dyDescent="0.15">
      <c r="B83" s="13">
        <v>77</v>
      </c>
      <c r="C83" s="13"/>
      <c r="D83" s="13"/>
      <c r="E83" s="13"/>
      <c r="F83" s="13"/>
      <c r="G83" s="13"/>
      <c r="H83" s="13"/>
      <c r="I83" s="13"/>
      <c r="J83" s="13"/>
      <c r="K83" s="13">
        <f>table1345[[#This Row],[単価（円）]]*table1345[[#This Row],[数量]]</f>
        <v>0</v>
      </c>
      <c r="L83" s="13">
        <f>table1345[[#This Row],[事業費（円）
税抜]]*1.1</f>
        <v>0</v>
      </c>
      <c r="M83" s="1"/>
      <c r="N83" s="4">
        <f>table1345[[#This Row],[要望者
（取組主体）名]]</f>
        <v>0</v>
      </c>
      <c r="O83" s="5">
        <f>IF(COUNTIF($D$5:D83,D83)&gt;=2,"",SUMIF($D:$D,D83,$E:$E))</f>
        <v>0</v>
      </c>
      <c r="P83" s="2">
        <f>IF(COUNTIF($D$5:D83,D83)&gt;=2,"",SUMIF($D:$D,D83,$K:$K))</f>
        <v>0</v>
      </c>
      <c r="Q83" s="2">
        <f>IFERROR(ROUNDDOWN(table1345[[#This Row],[申請者別合計（円）]]*1.1,0),"")</f>
        <v>0</v>
      </c>
      <c r="R83" s="2">
        <f>IFERROR(ROUNDDOWN(table1345[[#This Row],[申請者別合計（円）]]*0.5,-3),"")</f>
        <v>0</v>
      </c>
      <c r="S83" s="1"/>
      <c r="T83" s="4">
        <f>IFERROR(table1345[[#This Row],[申請者別合計（円）]]-table1345[[#This Row],[県補助]]+table1345[[#This Row],[市町村費]],"")</f>
        <v>0</v>
      </c>
      <c r="X83" s="8"/>
    </row>
    <row r="84" spans="2:24" hidden="1" x14ac:dyDescent="0.15">
      <c r="B84" s="13">
        <v>78</v>
      </c>
      <c r="C84" s="13"/>
      <c r="D84" s="13"/>
      <c r="E84" s="13"/>
      <c r="F84" s="13"/>
      <c r="G84" s="13"/>
      <c r="H84" s="13"/>
      <c r="I84" s="13"/>
      <c r="J84" s="13"/>
      <c r="K84" s="13">
        <f>table1345[[#This Row],[単価（円）]]*table1345[[#This Row],[数量]]</f>
        <v>0</v>
      </c>
      <c r="L84" s="13">
        <f>table1345[[#This Row],[事業費（円）
税抜]]*1.1</f>
        <v>0</v>
      </c>
      <c r="M84" s="1"/>
      <c r="N84" s="4">
        <f>table1345[[#This Row],[要望者
（取組主体）名]]</f>
        <v>0</v>
      </c>
      <c r="O84" s="5">
        <f>IF(COUNTIF($D$5:D84,D84)&gt;=2,"",SUMIF($D:$D,D84,$E:$E))</f>
        <v>0</v>
      </c>
      <c r="P84" s="2">
        <f>IF(COUNTIF($D$5:D84,D84)&gt;=2,"",SUMIF($D:$D,D84,$K:$K))</f>
        <v>0</v>
      </c>
      <c r="Q84" s="2">
        <f>IFERROR(ROUNDDOWN(table1345[[#This Row],[申請者別合計（円）]]*1.1,0),"")</f>
        <v>0</v>
      </c>
      <c r="R84" s="2">
        <f>IFERROR(ROUNDDOWN(table1345[[#This Row],[申請者別合計（円）]]*0.5,-3),"")</f>
        <v>0</v>
      </c>
      <c r="S84" s="1"/>
      <c r="T84" s="4">
        <f>IFERROR(table1345[[#This Row],[申請者別合計（円）]]-table1345[[#This Row],[県補助]]+table1345[[#This Row],[市町村費]],"")</f>
        <v>0</v>
      </c>
      <c r="X84" s="8"/>
    </row>
    <row r="85" spans="2:24" hidden="1" x14ac:dyDescent="0.15">
      <c r="B85" s="13">
        <v>79</v>
      </c>
      <c r="C85" s="13"/>
      <c r="D85" s="13"/>
      <c r="E85" s="13"/>
      <c r="F85" s="13"/>
      <c r="G85" s="13"/>
      <c r="H85" s="13"/>
      <c r="I85" s="13"/>
      <c r="J85" s="13"/>
      <c r="K85" s="13">
        <f>table1345[[#This Row],[単価（円）]]*table1345[[#This Row],[数量]]</f>
        <v>0</v>
      </c>
      <c r="L85" s="13">
        <f>table1345[[#This Row],[事業費（円）
税抜]]*1.1</f>
        <v>0</v>
      </c>
      <c r="M85" s="1"/>
      <c r="N85" s="4">
        <f>table1345[[#This Row],[要望者
（取組主体）名]]</f>
        <v>0</v>
      </c>
      <c r="O85" s="5">
        <f>IF(COUNTIF($D$5:D85,D85)&gt;=2,"",SUMIF($D:$D,D85,$E:$E))</f>
        <v>0</v>
      </c>
      <c r="P85" s="2">
        <f>IF(COUNTIF($D$5:D85,D85)&gt;=2,"",SUMIF($D:$D,D85,$K:$K))</f>
        <v>0</v>
      </c>
      <c r="Q85" s="2">
        <f>IFERROR(ROUNDDOWN(table1345[[#This Row],[申請者別合計（円）]]*1.1,0),"")</f>
        <v>0</v>
      </c>
      <c r="R85" s="2">
        <f>IFERROR(ROUNDDOWN(table1345[[#This Row],[申請者別合計（円）]]*0.5,-3),"")</f>
        <v>0</v>
      </c>
      <c r="S85" s="1"/>
      <c r="T85" s="4">
        <f>IFERROR(table1345[[#This Row],[申請者別合計（円）]]-table1345[[#This Row],[県補助]]+table1345[[#This Row],[市町村費]],"")</f>
        <v>0</v>
      </c>
      <c r="X85" s="8"/>
    </row>
    <row r="86" spans="2:24" hidden="1" x14ac:dyDescent="0.15">
      <c r="B86" s="13">
        <v>80</v>
      </c>
      <c r="C86" s="13"/>
      <c r="D86" s="13"/>
      <c r="E86" s="13"/>
      <c r="F86" s="13"/>
      <c r="G86" s="13"/>
      <c r="H86" s="13"/>
      <c r="I86" s="13"/>
      <c r="J86" s="13"/>
      <c r="K86" s="13">
        <f>table1345[[#This Row],[単価（円）]]*table1345[[#This Row],[数量]]</f>
        <v>0</v>
      </c>
      <c r="L86" s="13">
        <f>table1345[[#This Row],[事業費（円）
税抜]]*1.1</f>
        <v>0</v>
      </c>
      <c r="M86" s="1"/>
      <c r="N86" s="4">
        <f>table1345[[#This Row],[要望者
（取組主体）名]]</f>
        <v>0</v>
      </c>
      <c r="O86" s="5">
        <f>IF(COUNTIF($D$5:D86,D86)&gt;=2,"",SUMIF($D:$D,D86,$E:$E))</f>
        <v>0</v>
      </c>
      <c r="P86" s="2">
        <f>IF(COUNTIF($D$5:D86,D86)&gt;=2,"",SUMIF($D:$D,D86,$K:$K))</f>
        <v>0</v>
      </c>
      <c r="Q86" s="2">
        <f>IFERROR(ROUNDDOWN(table1345[[#This Row],[申請者別合計（円）]]*1.1,0),"")</f>
        <v>0</v>
      </c>
      <c r="R86" s="2">
        <f>IFERROR(ROUNDDOWN(table1345[[#This Row],[申請者別合計（円）]]*0.5,-3),"")</f>
        <v>0</v>
      </c>
      <c r="S86" s="1"/>
      <c r="T86" s="4">
        <f>IFERROR(table1345[[#This Row],[申請者別合計（円）]]-table1345[[#This Row],[県補助]]+table1345[[#This Row],[市町村費]],"")</f>
        <v>0</v>
      </c>
      <c r="X86" s="8"/>
    </row>
    <row r="87" spans="2:24" hidden="1" x14ac:dyDescent="0.15">
      <c r="B87" s="13">
        <v>81</v>
      </c>
      <c r="C87" s="13"/>
      <c r="D87" s="13"/>
      <c r="E87" s="13"/>
      <c r="F87" s="13"/>
      <c r="G87" s="13"/>
      <c r="H87" s="13"/>
      <c r="I87" s="13"/>
      <c r="J87" s="13"/>
      <c r="K87" s="13">
        <f>table1345[[#This Row],[単価（円）]]*table1345[[#This Row],[数量]]</f>
        <v>0</v>
      </c>
      <c r="L87" s="13">
        <f>table1345[[#This Row],[事業費（円）
税抜]]*1.1</f>
        <v>0</v>
      </c>
      <c r="M87" s="1"/>
      <c r="N87" s="4">
        <f>table1345[[#This Row],[要望者
（取組主体）名]]</f>
        <v>0</v>
      </c>
      <c r="O87" s="5">
        <f>IF(COUNTIF($D$5:D87,D87)&gt;=2,"",SUMIF($D:$D,D87,$E:$E))</f>
        <v>0</v>
      </c>
      <c r="P87" s="2">
        <f>IF(COUNTIF($D$5:D87,D87)&gt;=2,"",SUMIF($D:$D,D87,$K:$K))</f>
        <v>0</v>
      </c>
      <c r="Q87" s="2">
        <f>IFERROR(ROUNDDOWN(table1345[[#This Row],[申請者別合計（円）]]*1.1,0),"")</f>
        <v>0</v>
      </c>
      <c r="R87" s="2">
        <f>IFERROR(ROUNDDOWN(table1345[[#This Row],[申請者別合計（円）]]*0.5,-3),"")</f>
        <v>0</v>
      </c>
      <c r="S87" s="1"/>
      <c r="T87" s="4">
        <f>IFERROR(table1345[[#This Row],[申請者別合計（円）]]-table1345[[#This Row],[県補助]]+table1345[[#This Row],[市町村費]],"")</f>
        <v>0</v>
      </c>
      <c r="X87" s="8"/>
    </row>
    <row r="88" spans="2:24" hidden="1" x14ac:dyDescent="0.15">
      <c r="B88" s="13">
        <v>82</v>
      </c>
      <c r="C88" s="13"/>
      <c r="D88" s="13"/>
      <c r="E88" s="13"/>
      <c r="F88" s="13"/>
      <c r="G88" s="13"/>
      <c r="H88" s="13"/>
      <c r="I88" s="13"/>
      <c r="J88" s="13"/>
      <c r="K88" s="13">
        <f>table1345[[#This Row],[単価（円）]]*table1345[[#This Row],[数量]]</f>
        <v>0</v>
      </c>
      <c r="L88" s="13">
        <f>table1345[[#This Row],[事業費（円）
税抜]]*1.1</f>
        <v>0</v>
      </c>
      <c r="M88" s="1"/>
      <c r="N88" s="4">
        <f>table1345[[#This Row],[要望者
（取組主体）名]]</f>
        <v>0</v>
      </c>
      <c r="O88" s="5">
        <f>IF(COUNTIF($D$5:D88,D88)&gt;=2,"",SUMIF($D:$D,D88,$E:$E))</f>
        <v>0</v>
      </c>
      <c r="P88" s="2">
        <f>IF(COUNTIF($D$5:D88,D88)&gt;=2,"",SUMIF($D:$D,D88,$K:$K))</f>
        <v>0</v>
      </c>
      <c r="Q88" s="2">
        <f>IFERROR(ROUNDDOWN(table1345[[#This Row],[申請者別合計（円）]]*1.1,0),"")</f>
        <v>0</v>
      </c>
      <c r="R88" s="2">
        <f>IFERROR(ROUNDDOWN(table1345[[#This Row],[申請者別合計（円）]]*0.5,-3),"")</f>
        <v>0</v>
      </c>
      <c r="S88" s="1"/>
      <c r="T88" s="4">
        <f>IFERROR(table1345[[#This Row],[申請者別合計（円）]]-table1345[[#This Row],[県補助]]+table1345[[#This Row],[市町村費]],"")</f>
        <v>0</v>
      </c>
      <c r="X88" s="8"/>
    </row>
    <row r="89" spans="2:24" hidden="1" x14ac:dyDescent="0.15">
      <c r="B89" s="13">
        <v>83</v>
      </c>
      <c r="C89" s="13"/>
      <c r="D89" s="13"/>
      <c r="E89" s="13"/>
      <c r="F89" s="13"/>
      <c r="G89" s="13"/>
      <c r="H89" s="13"/>
      <c r="I89" s="13"/>
      <c r="J89" s="13"/>
      <c r="K89" s="13">
        <f>table1345[[#This Row],[単価（円）]]*table1345[[#This Row],[数量]]</f>
        <v>0</v>
      </c>
      <c r="L89" s="13">
        <f>table1345[[#This Row],[事業費（円）
税抜]]*1.1</f>
        <v>0</v>
      </c>
      <c r="M89" s="1"/>
      <c r="N89" s="4">
        <f>table1345[[#This Row],[要望者
（取組主体）名]]</f>
        <v>0</v>
      </c>
      <c r="O89" s="5">
        <f>IF(COUNTIF($D$5:D89,D89)&gt;=2,"",SUMIF($D:$D,D89,$E:$E))</f>
        <v>0</v>
      </c>
      <c r="P89" s="2">
        <f>IF(COUNTIF($D$5:D89,D89)&gt;=2,"",SUMIF($D:$D,D89,$K:$K))</f>
        <v>0</v>
      </c>
      <c r="Q89" s="2">
        <f>IFERROR(ROUNDDOWN(table1345[[#This Row],[申請者別合計（円）]]*1.1,0),"")</f>
        <v>0</v>
      </c>
      <c r="R89" s="2">
        <f>IFERROR(ROUNDDOWN(table1345[[#This Row],[申請者別合計（円）]]*0.5,-3),"")</f>
        <v>0</v>
      </c>
      <c r="S89" s="1"/>
      <c r="T89" s="4">
        <f>IFERROR(table1345[[#This Row],[申請者別合計（円）]]-table1345[[#This Row],[県補助]]+table1345[[#This Row],[市町村費]],"")</f>
        <v>0</v>
      </c>
      <c r="X89" s="8"/>
    </row>
    <row r="90" spans="2:24" hidden="1" x14ac:dyDescent="0.15">
      <c r="B90" s="13">
        <v>84</v>
      </c>
      <c r="C90" s="13"/>
      <c r="D90" s="13"/>
      <c r="E90" s="13"/>
      <c r="F90" s="13"/>
      <c r="G90" s="13"/>
      <c r="H90" s="13"/>
      <c r="I90" s="13"/>
      <c r="J90" s="13"/>
      <c r="K90" s="13">
        <f>table1345[[#This Row],[単価（円）]]*table1345[[#This Row],[数量]]</f>
        <v>0</v>
      </c>
      <c r="L90" s="13">
        <f>table1345[[#This Row],[事業費（円）
税抜]]*1.1</f>
        <v>0</v>
      </c>
      <c r="M90" s="1"/>
      <c r="N90" s="4">
        <f>table1345[[#This Row],[要望者
（取組主体）名]]</f>
        <v>0</v>
      </c>
      <c r="O90" s="5">
        <f>IF(COUNTIF($D$5:D90,D90)&gt;=2,"",SUMIF($D:$D,D90,$E:$E))</f>
        <v>0</v>
      </c>
      <c r="P90" s="2">
        <f>IF(COUNTIF($D$5:D90,D90)&gt;=2,"",SUMIF($D:$D,D90,$K:$K))</f>
        <v>0</v>
      </c>
      <c r="Q90" s="2">
        <f>IFERROR(ROUNDDOWN(table1345[[#This Row],[申請者別合計（円）]]*1.1,0),"")</f>
        <v>0</v>
      </c>
      <c r="R90" s="2">
        <f>IFERROR(ROUNDDOWN(table1345[[#This Row],[申請者別合計（円）]]*0.5,-3),"")</f>
        <v>0</v>
      </c>
      <c r="S90" s="1"/>
      <c r="T90" s="4">
        <f>IFERROR(table1345[[#This Row],[申請者別合計（円）]]-table1345[[#This Row],[県補助]]+table1345[[#This Row],[市町村費]],"")</f>
        <v>0</v>
      </c>
      <c r="X90" s="8"/>
    </row>
    <row r="91" spans="2:24" hidden="1" x14ac:dyDescent="0.15">
      <c r="B91" s="13">
        <v>85</v>
      </c>
      <c r="C91" s="13"/>
      <c r="D91" s="13"/>
      <c r="E91" s="13"/>
      <c r="F91" s="13"/>
      <c r="G91" s="13"/>
      <c r="H91" s="13"/>
      <c r="I91" s="13"/>
      <c r="J91" s="13"/>
      <c r="K91" s="13">
        <f>table1345[[#This Row],[単価（円）]]*table1345[[#This Row],[数量]]</f>
        <v>0</v>
      </c>
      <c r="L91" s="13">
        <f>table1345[[#This Row],[事業費（円）
税抜]]*1.1</f>
        <v>0</v>
      </c>
      <c r="M91" s="1"/>
      <c r="N91" s="4">
        <f>table1345[[#This Row],[要望者
（取組主体）名]]</f>
        <v>0</v>
      </c>
      <c r="O91" s="5">
        <f>IF(COUNTIF($D$5:D91,D91)&gt;=2,"",SUMIF($D:$D,D91,$E:$E))</f>
        <v>0</v>
      </c>
      <c r="P91" s="2">
        <f>IF(COUNTIF($D$5:D91,D91)&gt;=2,"",SUMIF($D:$D,D91,$K:$K))</f>
        <v>0</v>
      </c>
      <c r="Q91" s="2">
        <f>IFERROR(ROUNDDOWN(table1345[[#This Row],[申請者別合計（円）]]*1.1,0),"")</f>
        <v>0</v>
      </c>
      <c r="R91" s="2">
        <f>IFERROR(ROUNDDOWN(table1345[[#This Row],[申請者別合計（円）]]*0.5,-3),"")</f>
        <v>0</v>
      </c>
      <c r="S91" s="1"/>
      <c r="T91" s="4">
        <f>IFERROR(table1345[[#This Row],[申請者別合計（円）]]-table1345[[#This Row],[県補助]]+table1345[[#This Row],[市町村費]],"")</f>
        <v>0</v>
      </c>
      <c r="X91" s="8"/>
    </row>
    <row r="92" spans="2:24" hidden="1" x14ac:dyDescent="0.15">
      <c r="B92" s="13">
        <v>86</v>
      </c>
      <c r="C92" s="13"/>
      <c r="D92" s="13"/>
      <c r="E92" s="13"/>
      <c r="F92" s="13"/>
      <c r="G92" s="13"/>
      <c r="H92" s="13"/>
      <c r="I92" s="13"/>
      <c r="J92" s="13"/>
      <c r="K92" s="13">
        <f>table1345[[#This Row],[単価（円）]]*table1345[[#This Row],[数量]]</f>
        <v>0</v>
      </c>
      <c r="L92" s="13">
        <f>table1345[[#This Row],[事業費（円）
税抜]]*1.1</f>
        <v>0</v>
      </c>
      <c r="M92" s="1"/>
      <c r="N92" s="4">
        <f>table1345[[#This Row],[要望者
（取組主体）名]]</f>
        <v>0</v>
      </c>
      <c r="O92" s="5">
        <f>IF(COUNTIF($D$5:D92,D92)&gt;=2,"",SUMIF($D:$D,D92,$E:$E))</f>
        <v>0</v>
      </c>
      <c r="P92" s="2">
        <f>IF(COUNTIF($D$5:D92,D92)&gt;=2,"",SUMIF($D:$D,D92,$K:$K))</f>
        <v>0</v>
      </c>
      <c r="Q92" s="2">
        <f>IFERROR(ROUNDDOWN(table1345[[#This Row],[申請者別合計（円）]]*1.1,0),"")</f>
        <v>0</v>
      </c>
      <c r="R92" s="2">
        <f>IFERROR(ROUNDDOWN(table1345[[#This Row],[申請者別合計（円）]]*0.5,-3),"")</f>
        <v>0</v>
      </c>
      <c r="S92" s="1"/>
      <c r="T92" s="4">
        <f>IFERROR(table1345[[#This Row],[申請者別合計（円）]]-table1345[[#This Row],[県補助]]+table1345[[#This Row],[市町村費]],"")</f>
        <v>0</v>
      </c>
      <c r="X92" s="8"/>
    </row>
    <row r="93" spans="2:24" hidden="1" x14ac:dyDescent="0.15">
      <c r="B93" s="13">
        <v>87</v>
      </c>
      <c r="C93" s="13"/>
      <c r="D93" s="13"/>
      <c r="E93" s="13"/>
      <c r="F93" s="13"/>
      <c r="G93" s="13"/>
      <c r="H93" s="13"/>
      <c r="I93" s="13"/>
      <c r="J93" s="13"/>
      <c r="K93" s="13">
        <f>table1345[[#This Row],[単価（円）]]*table1345[[#This Row],[数量]]</f>
        <v>0</v>
      </c>
      <c r="L93" s="13">
        <f>table1345[[#This Row],[事業費（円）
税抜]]*1.1</f>
        <v>0</v>
      </c>
      <c r="M93" s="1"/>
      <c r="N93" s="4">
        <f>table1345[[#This Row],[要望者
（取組主体）名]]</f>
        <v>0</v>
      </c>
      <c r="O93" s="5">
        <f>IF(COUNTIF($D$5:D93,D93)&gt;=2,"",SUMIF($D:$D,D93,$E:$E))</f>
        <v>0</v>
      </c>
      <c r="P93" s="2">
        <f>IF(COUNTIF($D$5:D93,D93)&gt;=2,"",SUMIF($D:$D,D93,$K:$K))</f>
        <v>0</v>
      </c>
      <c r="Q93" s="2">
        <f>IFERROR(ROUNDDOWN(table1345[[#This Row],[申請者別合計（円）]]*1.1,0),"")</f>
        <v>0</v>
      </c>
      <c r="R93" s="2">
        <f>IFERROR(ROUNDDOWN(table1345[[#This Row],[申請者別合計（円）]]*0.5,-3),"")</f>
        <v>0</v>
      </c>
      <c r="S93" s="1"/>
      <c r="T93" s="4">
        <f>IFERROR(table1345[[#This Row],[申請者別合計（円）]]-table1345[[#This Row],[県補助]]+table1345[[#This Row],[市町村費]],"")</f>
        <v>0</v>
      </c>
      <c r="X93" s="8"/>
    </row>
    <row r="94" spans="2:24" hidden="1" x14ac:dyDescent="0.15">
      <c r="B94" s="13">
        <v>88</v>
      </c>
      <c r="C94" s="13"/>
      <c r="D94" s="13"/>
      <c r="E94" s="13"/>
      <c r="F94" s="13"/>
      <c r="G94" s="13"/>
      <c r="H94" s="13"/>
      <c r="I94" s="13"/>
      <c r="J94" s="13"/>
      <c r="K94" s="13">
        <f>table1345[[#This Row],[単価（円）]]*table1345[[#This Row],[数量]]</f>
        <v>0</v>
      </c>
      <c r="L94" s="13">
        <f>table1345[[#This Row],[事業費（円）
税抜]]*1.1</f>
        <v>0</v>
      </c>
      <c r="M94" s="1"/>
      <c r="N94" s="4">
        <f>table1345[[#This Row],[要望者
（取組主体）名]]</f>
        <v>0</v>
      </c>
      <c r="O94" s="5">
        <f>IF(COUNTIF($D$5:D94,D94)&gt;=2,"",SUMIF($D:$D,D94,$E:$E))</f>
        <v>0</v>
      </c>
      <c r="P94" s="2">
        <f>IF(COUNTIF($D$5:D94,D94)&gt;=2,"",SUMIF($D:$D,D94,$K:$K))</f>
        <v>0</v>
      </c>
      <c r="Q94" s="2">
        <f>IFERROR(ROUNDDOWN(table1345[[#This Row],[申請者別合計（円）]]*1.1,0),"")</f>
        <v>0</v>
      </c>
      <c r="R94" s="2">
        <f>IFERROR(ROUNDDOWN(table1345[[#This Row],[申請者別合計（円）]]*0.5,-3),"")</f>
        <v>0</v>
      </c>
      <c r="S94" s="1"/>
      <c r="T94" s="4">
        <f>IFERROR(table1345[[#This Row],[申請者別合計（円）]]-table1345[[#This Row],[県補助]]+table1345[[#This Row],[市町村費]],"")</f>
        <v>0</v>
      </c>
      <c r="X94" s="8"/>
    </row>
    <row r="95" spans="2:24" hidden="1" x14ac:dyDescent="0.15">
      <c r="B95" s="13">
        <v>89</v>
      </c>
      <c r="C95" s="13"/>
      <c r="D95" s="13"/>
      <c r="E95" s="13"/>
      <c r="F95" s="13"/>
      <c r="G95" s="13"/>
      <c r="H95" s="13"/>
      <c r="I95" s="13"/>
      <c r="J95" s="13"/>
      <c r="K95" s="13">
        <f>table1345[[#This Row],[単価（円）]]*table1345[[#This Row],[数量]]</f>
        <v>0</v>
      </c>
      <c r="L95" s="13">
        <f>table1345[[#This Row],[事業費（円）
税抜]]*1.1</f>
        <v>0</v>
      </c>
      <c r="M95" s="1"/>
      <c r="N95" s="4">
        <f>table1345[[#This Row],[要望者
（取組主体）名]]</f>
        <v>0</v>
      </c>
      <c r="O95" s="5">
        <f>IF(COUNTIF($D$5:D95,D95)&gt;=2,"",SUMIF($D:$D,D95,$E:$E))</f>
        <v>0</v>
      </c>
      <c r="P95" s="2">
        <f>IF(COUNTIF($D$5:D95,D95)&gt;=2,"",SUMIF($D:$D,D95,$K:$K))</f>
        <v>0</v>
      </c>
      <c r="Q95" s="2">
        <f>IFERROR(ROUNDDOWN(table1345[[#This Row],[申請者別合計（円）]]*1.1,0),"")</f>
        <v>0</v>
      </c>
      <c r="R95" s="2">
        <f>IFERROR(ROUNDDOWN(table1345[[#This Row],[申請者別合計（円）]]*0.5,-3),"")</f>
        <v>0</v>
      </c>
      <c r="S95" s="1"/>
      <c r="T95" s="4">
        <f>IFERROR(table1345[[#This Row],[申請者別合計（円）]]-table1345[[#This Row],[県補助]]+table1345[[#This Row],[市町村費]],"")</f>
        <v>0</v>
      </c>
      <c r="X95" s="8"/>
    </row>
    <row r="96" spans="2:24" hidden="1" x14ac:dyDescent="0.15">
      <c r="B96" s="13">
        <v>90</v>
      </c>
      <c r="C96" s="13"/>
      <c r="D96" s="13"/>
      <c r="E96" s="13"/>
      <c r="F96" s="13"/>
      <c r="G96" s="13"/>
      <c r="H96" s="13"/>
      <c r="I96" s="13"/>
      <c r="J96" s="13"/>
      <c r="K96" s="13">
        <f>table1345[[#This Row],[単価（円）]]*table1345[[#This Row],[数量]]</f>
        <v>0</v>
      </c>
      <c r="L96" s="13">
        <f>table1345[[#This Row],[事業費（円）
税抜]]*1.1</f>
        <v>0</v>
      </c>
      <c r="M96" s="1"/>
      <c r="N96" s="4">
        <f>table1345[[#This Row],[要望者
（取組主体）名]]</f>
        <v>0</v>
      </c>
      <c r="O96" s="5">
        <f>IF(COUNTIF($D$5:D96,D96)&gt;=2,"",SUMIF($D:$D,D96,$E:$E))</f>
        <v>0</v>
      </c>
      <c r="P96" s="2">
        <f>IF(COUNTIF($D$5:D96,D96)&gt;=2,"",SUMIF($D:$D,D96,$K:$K))</f>
        <v>0</v>
      </c>
      <c r="Q96" s="2">
        <f>IFERROR(ROUNDDOWN(table1345[[#This Row],[申請者別合計（円）]]*1.1,0),"")</f>
        <v>0</v>
      </c>
      <c r="R96" s="2">
        <f>IFERROR(ROUNDDOWN(table1345[[#This Row],[申請者別合計（円）]]*0.5,-3),"")</f>
        <v>0</v>
      </c>
      <c r="S96" s="1"/>
      <c r="T96" s="4">
        <f>IFERROR(table1345[[#This Row],[申請者別合計（円）]]-table1345[[#This Row],[県補助]]+table1345[[#This Row],[市町村費]],"")</f>
        <v>0</v>
      </c>
      <c r="X96" s="8"/>
    </row>
    <row r="97" spans="2:24" hidden="1" x14ac:dyDescent="0.15">
      <c r="B97" s="13">
        <v>91</v>
      </c>
      <c r="C97" s="13"/>
      <c r="D97" s="13"/>
      <c r="E97" s="13"/>
      <c r="F97" s="13"/>
      <c r="G97" s="13"/>
      <c r="H97" s="13"/>
      <c r="I97" s="13"/>
      <c r="J97" s="13"/>
      <c r="K97" s="13">
        <f>table1345[[#This Row],[単価（円）]]*table1345[[#This Row],[数量]]</f>
        <v>0</v>
      </c>
      <c r="L97" s="13">
        <f>table1345[[#This Row],[事業費（円）
税抜]]*1.1</f>
        <v>0</v>
      </c>
      <c r="M97" s="1"/>
      <c r="N97" s="4">
        <f>table1345[[#This Row],[要望者
（取組主体）名]]</f>
        <v>0</v>
      </c>
      <c r="O97" s="5">
        <f>IF(COUNTIF($D$5:D97,D97)&gt;=2,"",SUMIF($D:$D,D97,$E:$E))</f>
        <v>0</v>
      </c>
      <c r="P97" s="2">
        <f>IF(COUNTIF($D$5:D97,D97)&gt;=2,"",SUMIF($D:$D,D97,$K:$K))</f>
        <v>0</v>
      </c>
      <c r="Q97" s="2">
        <f>IFERROR(ROUNDDOWN(table1345[[#This Row],[申請者別合計（円）]]*1.1,0),"")</f>
        <v>0</v>
      </c>
      <c r="R97" s="2">
        <f>IFERROR(ROUNDDOWN(table1345[[#This Row],[申請者別合計（円）]]*0.5,-3),"")</f>
        <v>0</v>
      </c>
      <c r="S97" s="1"/>
      <c r="T97" s="4">
        <f>IFERROR(table1345[[#This Row],[申請者別合計（円）]]-table1345[[#This Row],[県補助]]+table1345[[#This Row],[市町村費]],"")</f>
        <v>0</v>
      </c>
      <c r="X97" s="8"/>
    </row>
    <row r="98" spans="2:24" hidden="1" x14ac:dyDescent="0.15">
      <c r="B98" s="13">
        <v>92</v>
      </c>
      <c r="C98" s="13"/>
      <c r="D98" s="13"/>
      <c r="E98" s="13"/>
      <c r="F98" s="13"/>
      <c r="G98" s="13"/>
      <c r="H98" s="13"/>
      <c r="I98" s="13"/>
      <c r="J98" s="13"/>
      <c r="K98" s="13">
        <f>table1345[[#This Row],[単価（円）]]*table1345[[#This Row],[数量]]</f>
        <v>0</v>
      </c>
      <c r="L98" s="13">
        <f>table1345[[#This Row],[事業費（円）
税抜]]*1.1</f>
        <v>0</v>
      </c>
      <c r="M98" s="1"/>
      <c r="N98" s="4">
        <f>table1345[[#This Row],[要望者
（取組主体）名]]</f>
        <v>0</v>
      </c>
      <c r="O98" s="5">
        <f>IF(COUNTIF($D$5:D98,D98)&gt;=2,"",SUMIF($D:$D,D98,$E:$E))</f>
        <v>0</v>
      </c>
      <c r="P98" s="2">
        <f>IF(COUNTIF($D$5:D98,D98)&gt;=2,"",SUMIF($D:$D,D98,$K:$K))</f>
        <v>0</v>
      </c>
      <c r="Q98" s="2">
        <f>IFERROR(ROUNDDOWN(table1345[[#This Row],[申請者別合計（円）]]*1.1,0),"")</f>
        <v>0</v>
      </c>
      <c r="R98" s="2">
        <f>IFERROR(ROUNDDOWN(table1345[[#This Row],[申請者別合計（円）]]*0.5,-3),"")</f>
        <v>0</v>
      </c>
      <c r="S98" s="1"/>
      <c r="T98" s="4">
        <f>IFERROR(table1345[[#This Row],[申請者別合計（円）]]-table1345[[#This Row],[県補助]]+table1345[[#This Row],[市町村費]],"")</f>
        <v>0</v>
      </c>
      <c r="X98" s="8"/>
    </row>
    <row r="99" spans="2:24" hidden="1" x14ac:dyDescent="0.15">
      <c r="B99" s="13">
        <v>93</v>
      </c>
      <c r="C99" s="13"/>
      <c r="D99" s="13"/>
      <c r="E99" s="13"/>
      <c r="F99" s="13"/>
      <c r="G99" s="13"/>
      <c r="H99" s="13"/>
      <c r="I99" s="13"/>
      <c r="J99" s="13"/>
      <c r="K99" s="13">
        <f>table1345[[#This Row],[単価（円）]]*table1345[[#This Row],[数量]]</f>
        <v>0</v>
      </c>
      <c r="L99" s="13">
        <f>table1345[[#This Row],[事業費（円）
税抜]]*1.1</f>
        <v>0</v>
      </c>
      <c r="M99" s="1"/>
      <c r="N99" s="4">
        <f>table1345[[#This Row],[要望者
（取組主体）名]]</f>
        <v>0</v>
      </c>
      <c r="O99" s="5">
        <f>IF(COUNTIF($D$5:D99,D99)&gt;=2,"",SUMIF($D:$D,D99,$E:$E))</f>
        <v>0</v>
      </c>
      <c r="P99" s="2">
        <f>IF(COUNTIF($D$5:D99,D99)&gt;=2,"",SUMIF($D:$D,D99,$K:$K))</f>
        <v>0</v>
      </c>
      <c r="Q99" s="2">
        <f>IFERROR(ROUNDDOWN(table1345[[#This Row],[申請者別合計（円）]]*1.1,0),"")</f>
        <v>0</v>
      </c>
      <c r="R99" s="2">
        <f>IFERROR(ROUNDDOWN(table1345[[#This Row],[申請者別合計（円）]]*0.5,-3),"")</f>
        <v>0</v>
      </c>
      <c r="S99" s="1"/>
      <c r="T99" s="4">
        <f>IFERROR(table1345[[#This Row],[申請者別合計（円）]]-table1345[[#This Row],[県補助]]+table1345[[#This Row],[市町村費]],"")</f>
        <v>0</v>
      </c>
      <c r="X99" s="8"/>
    </row>
    <row r="100" spans="2:24" hidden="1" x14ac:dyDescent="0.15">
      <c r="B100" s="13">
        <v>94</v>
      </c>
      <c r="C100" s="13"/>
      <c r="D100" s="13"/>
      <c r="E100" s="13"/>
      <c r="F100" s="13"/>
      <c r="G100" s="13"/>
      <c r="H100" s="13"/>
      <c r="I100" s="13"/>
      <c r="J100" s="13"/>
      <c r="K100" s="13">
        <f>table1345[[#This Row],[単価（円）]]*table1345[[#This Row],[数量]]</f>
        <v>0</v>
      </c>
      <c r="L100" s="13">
        <f>table1345[[#This Row],[事業費（円）
税抜]]*1.1</f>
        <v>0</v>
      </c>
      <c r="M100" s="1"/>
      <c r="N100" s="4">
        <f>table1345[[#This Row],[要望者
（取組主体）名]]</f>
        <v>0</v>
      </c>
      <c r="O100" s="5">
        <f>IF(COUNTIF($D$5:D100,D100)&gt;=2,"",SUMIF($D:$D,D100,$E:$E))</f>
        <v>0</v>
      </c>
      <c r="P100" s="2">
        <f>IF(COUNTIF($D$5:D100,D100)&gt;=2,"",SUMIF($D:$D,D100,$K:$K))</f>
        <v>0</v>
      </c>
      <c r="Q100" s="2">
        <f>IFERROR(ROUNDDOWN(table1345[[#This Row],[申請者別合計（円）]]*1.1,0),"")</f>
        <v>0</v>
      </c>
      <c r="R100" s="2">
        <f>IFERROR(ROUNDDOWN(table1345[[#This Row],[申請者別合計（円）]]*0.5,-3),"")</f>
        <v>0</v>
      </c>
      <c r="S100" s="1"/>
      <c r="T100" s="4">
        <f>IFERROR(table1345[[#This Row],[申請者別合計（円）]]-table1345[[#This Row],[県補助]]+table1345[[#This Row],[市町村費]],"")</f>
        <v>0</v>
      </c>
      <c r="X100" s="8"/>
    </row>
    <row r="101" spans="2:24" hidden="1" x14ac:dyDescent="0.15">
      <c r="B101" s="13">
        <v>95</v>
      </c>
      <c r="C101" s="13"/>
      <c r="D101" s="13"/>
      <c r="E101" s="13"/>
      <c r="F101" s="13"/>
      <c r="G101" s="13"/>
      <c r="H101" s="13"/>
      <c r="I101" s="13"/>
      <c r="J101" s="13"/>
      <c r="K101" s="13">
        <f>table1345[[#This Row],[単価（円）]]*table1345[[#This Row],[数量]]</f>
        <v>0</v>
      </c>
      <c r="L101" s="13">
        <f>table1345[[#This Row],[事業費（円）
税抜]]*1.1</f>
        <v>0</v>
      </c>
      <c r="M101" s="1"/>
      <c r="N101" s="4">
        <f>table1345[[#This Row],[要望者
（取組主体）名]]</f>
        <v>0</v>
      </c>
      <c r="O101" s="5">
        <f>IF(COUNTIF($D$5:D101,D101)&gt;=2,"",SUMIF($D:$D,D101,$E:$E))</f>
        <v>0</v>
      </c>
      <c r="P101" s="2">
        <f>IF(COUNTIF($D$5:D101,D101)&gt;=2,"",SUMIF($D:$D,D101,$K:$K))</f>
        <v>0</v>
      </c>
      <c r="Q101" s="2">
        <f>IFERROR(ROUNDDOWN(table1345[[#This Row],[申請者別合計（円）]]*1.1,0),"")</f>
        <v>0</v>
      </c>
      <c r="R101" s="2">
        <f>IFERROR(ROUNDDOWN(table1345[[#This Row],[申請者別合計（円）]]*0.5,-3),"")</f>
        <v>0</v>
      </c>
      <c r="S101" s="1"/>
      <c r="T101" s="4">
        <f>IFERROR(table1345[[#This Row],[申請者別合計（円）]]-table1345[[#This Row],[県補助]]+table1345[[#This Row],[市町村費]],"")</f>
        <v>0</v>
      </c>
      <c r="X101" s="8"/>
    </row>
    <row r="102" spans="2:24" hidden="1" x14ac:dyDescent="0.15">
      <c r="B102" s="13">
        <v>96</v>
      </c>
      <c r="C102" s="13"/>
      <c r="D102" s="13"/>
      <c r="E102" s="13"/>
      <c r="F102" s="13"/>
      <c r="G102" s="13"/>
      <c r="H102" s="13"/>
      <c r="I102" s="13"/>
      <c r="J102" s="13"/>
      <c r="K102" s="13">
        <f>table1345[[#This Row],[単価（円）]]*table1345[[#This Row],[数量]]</f>
        <v>0</v>
      </c>
      <c r="L102" s="13">
        <f>table1345[[#This Row],[事業費（円）
税抜]]*1.1</f>
        <v>0</v>
      </c>
      <c r="M102" s="1"/>
      <c r="N102" s="4">
        <f>table1345[[#This Row],[要望者
（取組主体）名]]</f>
        <v>0</v>
      </c>
      <c r="O102" s="5">
        <f>IF(COUNTIF($D$5:D102,D102)&gt;=2,"",SUMIF($D:$D,D102,$E:$E))</f>
        <v>0</v>
      </c>
      <c r="P102" s="2">
        <f>IF(COUNTIF($D$5:D102,D102)&gt;=2,"",SUMIF($D:$D,D102,$K:$K))</f>
        <v>0</v>
      </c>
      <c r="Q102" s="2">
        <f>IFERROR(ROUNDDOWN(table1345[[#This Row],[申請者別合計（円）]]*1.1,0),"")</f>
        <v>0</v>
      </c>
      <c r="R102" s="2">
        <f>IFERROR(ROUNDDOWN(table1345[[#This Row],[申請者別合計（円）]]*0.5,-3),"")</f>
        <v>0</v>
      </c>
      <c r="S102" s="1"/>
      <c r="T102" s="4">
        <f>IFERROR(table1345[[#This Row],[申請者別合計（円）]]-table1345[[#This Row],[県補助]]+table1345[[#This Row],[市町村費]],"")</f>
        <v>0</v>
      </c>
      <c r="X102" s="8"/>
    </row>
    <row r="103" spans="2:24" hidden="1" x14ac:dyDescent="0.15">
      <c r="B103" s="13">
        <v>97</v>
      </c>
      <c r="C103" s="13"/>
      <c r="D103" s="13"/>
      <c r="E103" s="13"/>
      <c r="F103" s="13"/>
      <c r="G103" s="13"/>
      <c r="H103" s="13"/>
      <c r="I103" s="13"/>
      <c r="J103" s="13"/>
      <c r="K103" s="13">
        <f>table1345[[#This Row],[単価（円）]]*table1345[[#This Row],[数量]]</f>
        <v>0</v>
      </c>
      <c r="L103" s="13">
        <f>table1345[[#This Row],[事業費（円）
税抜]]*1.1</f>
        <v>0</v>
      </c>
      <c r="M103" s="1"/>
      <c r="N103" s="4">
        <f>table1345[[#This Row],[要望者
（取組主体）名]]</f>
        <v>0</v>
      </c>
      <c r="O103" s="5">
        <f>IF(COUNTIF($D$5:D103,D103)&gt;=2,"",SUMIF($D:$D,D103,$E:$E))</f>
        <v>0</v>
      </c>
      <c r="P103" s="2">
        <f>IF(COUNTIF($D$5:D103,D103)&gt;=2,"",SUMIF($D:$D,D103,$K:$K))</f>
        <v>0</v>
      </c>
      <c r="Q103" s="2">
        <f>IFERROR(ROUNDDOWN(table1345[[#This Row],[申請者別合計（円）]]*1.1,0),"")</f>
        <v>0</v>
      </c>
      <c r="R103" s="2">
        <f>IFERROR(ROUNDDOWN(table1345[[#This Row],[申請者別合計（円）]]*0.5,-3),"")</f>
        <v>0</v>
      </c>
      <c r="S103" s="1"/>
      <c r="T103" s="4">
        <f>IFERROR(table1345[[#This Row],[申請者別合計（円）]]-table1345[[#This Row],[県補助]]+table1345[[#This Row],[市町村費]],"")</f>
        <v>0</v>
      </c>
      <c r="X103" s="8"/>
    </row>
    <row r="104" spans="2:24" hidden="1" x14ac:dyDescent="0.15">
      <c r="B104" s="13">
        <v>98</v>
      </c>
      <c r="C104" s="13"/>
      <c r="D104" s="13"/>
      <c r="E104" s="13"/>
      <c r="F104" s="13"/>
      <c r="G104" s="13"/>
      <c r="H104" s="13"/>
      <c r="I104" s="13"/>
      <c r="J104" s="13"/>
      <c r="K104" s="13">
        <f>table1345[[#This Row],[単価（円）]]*table1345[[#This Row],[数量]]</f>
        <v>0</v>
      </c>
      <c r="L104" s="13">
        <f>table1345[[#This Row],[事業費（円）
税抜]]*1.1</f>
        <v>0</v>
      </c>
      <c r="M104" s="1"/>
      <c r="N104" s="4">
        <f>table1345[[#This Row],[要望者
（取組主体）名]]</f>
        <v>0</v>
      </c>
      <c r="O104" s="5">
        <f>IF(COUNTIF($D$5:D104,D104)&gt;=2,"",SUMIF($D:$D,D104,$E:$E))</f>
        <v>0</v>
      </c>
      <c r="P104" s="2">
        <f>IF(COUNTIF($D$5:D104,D104)&gt;=2,"",SUMIF($D:$D,D104,$K:$K))</f>
        <v>0</v>
      </c>
      <c r="Q104" s="2">
        <f>IFERROR(ROUNDDOWN(table1345[[#This Row],[申請者別合計（円）]]*1.1,0),"")</f>
        <v>0</v>
      </c>
      <c r="R104" s="2">
        <f>IFERROR(ROUNDDOWN(table1345[[#This Row],[申請者別合計（円）]]*0.5,-3),"")</f>
        <v>0</v>
      </c>
      <c r="S104" s="1"/>
      <c r="T104" s="4">
        <f>IFERROR(table1345[[#This Row],[申請者別合計（円）]]-table1345[[#This Row],[県補助]]+table1345[[#This Row],[市町村費]],"")</f>
        <v>0</v>
      </c>
      <c r="X104" s="8"/>
    </row>
    <row r="105" spans="2:24" hidden="1" x14ac:dyDescent="0.15">
      <c r="B105" s="13">
        <v>99</v>
      </c>
      <c r="C105" s="13"/>
      <c r="D105" s="13"/>
      <c r="E105" s="13"/>
      <c r="F105" s="13"/>
      <c r="G105" s="13"/>
      <c r="H105" s="13"/>
      <c r="I105" s="13"/>
      <c r="J105" s="13"/>
      <c r="K105" s="13">
        <f>table1345[[#This Row],[単価（円）]]*table1345[[#This Row],[数量]]</f>
        <v>0</v>
      </c>
      <c r="L105" s="13">
        <f>table1345[[#This Row],[事業費（円）
税抜]]*1.1</f>
        <v>0</v>
      </c>
      <c r="M105" s="1"/>
      <c r="N105" s="4">
        <f>table1345[[#This Row],[要望者
（取組主体）名]]</f>
        <v>0</v>
      </c>
      <c r="O105" s="5">
        <f>IF(COUNTIF($D$5:D105,D105)&gt;=2,"",SUMIF($D:$D,D105,$E:$E))</f>
        <v>0</v>
      </c>
      <c r="P105" s="2">
        <f>IF(COUNTIF($D$5:D105,D105)&gt;=2,"",SUMIF($D:$D,D105,$K:$K))</f>
        <v>0</v>
      </c>
      <c r="Q105" s="2">
        <f>IFERROR(ROUNDDOWN(table1345[[#This Row],[申請者別合計（円）]]*1.1,0),"")</f>
        <v>0</v>
      </c>
      <c r="R105" s="2">
        <f>IFERROR(ROUNDDOWN(table1345[[#This Row],[申請者別合計（円）]]*0.5,-3),"")</f>
        <v>0</v>
      </c>
      <c r="S105" s="1"/>
      <c r="T105" s="4">
        <f>IFERROR(table1345[[#This Row],[申請者別合計（円）]]-table1345[[#This Row],[県補助]]+table1345[[#This Row],[市町村費]],"")</f>
        <v>0</v>
      </c>
      <c r="X105" s="8"/>
    </row>
    <row r="106" spans="2:24" hidden="1" x14ac:dyDescent="0.15">
      <c r="B106" s="13">
        <v>100</v>
      </c>
      <c r="C106" s="13"/>
      <c r="D106" s="13"/>
      <c r="E106" s="13"/>
      <c r="F106" s="13"/>
      <c r="G106" s="13"/>
      <c r="H106" s="13"/>
      <c r="I106" s="13"/>
      <c r="J106" s="13"/>
      <c r="K106" s="13">
        <f>table1345[[#This Row],[単価（円）]]*table1345[[#This Row],[数量]]</f>
        <v>0</v>
      </c>
      <c r="L106" s="13">
        <f>table1345[[#This Row],[事業費（円）
税抜]]*1.1</f>
        <v>0</v>
      </c>
      <c r="M106" s="1"/>
      <c r="N106" s="4">
        <f>table1345[[#This Row],[要望者
（取組主体）名]]</f>
        <v>0</v>
      </c>
      <c r="O106" s="5">
        <f>IF(COUNTIF($D$5:D106,D106)&gt;=2,"",SUMIF($D:$D,D106,$E:$E))</f>
        <v>0</v>
      </c>
      <c r="P106" s="2">
        <f>IF(COUNTIF($D$5:D106,D106)&gt;=2,"",SUMIF($D:$D,D106,$K:$K))</f>
        <v>0</v>
      </c>
      <c r="Q106" s="2">
        <f>IFERROR(ROUNDDOWN(table1345[[#This Row],[申請者別合計（円）]]*1.1,0),"")</f>
        <v>0</v>
      </c>
      <c r="R106" s="2">
        <f>IFERROR(ROUNDDOWN(table1345[[#This Row],[申請者別合計（円）]]*0.5,-3),"")</f>
        <v>0</v>
      </c>
      <c r="S106" s="1"/>
      <c r="T106" s="4">
        <f>IFERROR(table1345[[#This Row],[申請者別合計（円）]]-table1345[[#This Row],[県補助]]+table1345[[#This Row],[市町村費]],"")</f>
        <v>0</v>
      </c>
      <c r="X106" s="8"/>
    </row>
    <row r="107" spans="2:24" hidden="1" x14ac:dyDescent="0.15">
      <c r="B107" s="13">
        <v>101</v>
      </c>
      <c r="C107" s="13"/>
      <c r="D107" s="13"/>
      <c r="E107" s="13"/>
      <c r="F107" s="13"/>
      <c r="G107" s="13"/>
      <c r="H107" s="13"/>
      <c r="I107" s="13"/>
      <c r="J107" s="13"/>
      <c r="K107" s="13">
        <f>table1345[[#This Row],[単価（円）]]*table1345[[#This Row],[数量]]</f>
        <v>0</v>
      </c>
      <c r="L107" s="13">
        <f>table1345[[#This Row],[事業費（円）
税抜]]*1.1</f>
        <v>0</v>
      </c>
      <c r="M107" s="1"/>
      <c r="N107" s="4">
        <f>table1345[[#This Row],[要望者
（取組主体）名]]</f>
        <v>0</v>
      </c>
      <c r="O107" s="5">
        <f>IF(COUNTIF($D$5:D107,D107)&gt;=2,"",SUMIF($D:$D,D107,$E:$E))</f>
        <v>0</v>
      </c>
      <c r="P107" s="2">
        <f>IF(COUNTIF($D$5:D107,D107)&gt;=2,"",SUMIF($D:$D,D107,$K:$K))</f>
        <v>0</v>
      </c>
      <c r="Q107" s="2">
        <f>IFERROR(ROUNDDOWN(table1345[[#This Row],[申請者別合計（円）]]*1.1,0),"")</f>
        <v>0</v>
      </c>
      <c r="R107" s="2">
        <f>IFERROR(ROUNDDOWN(table1345[[#This Row],[申請者別合計（円）]]*0.5,-3),"")</f>
        <v>0</v>
      </c>
      <c r="S107" s="1"/>
      <c r="T107" s="4">
        <f>IFERROR(table1345[[#This Row],[申請者別合計（円）]]-table1345[[#This Row],[県補助]]+table1345[[#This Row],[市町村費]],"")</f>
        <v>0</v>
      </c>
      <c r="X107" s="8"/>
    </row>
    <row r="108" spans="2:24" hidden="1" x14ac:dyDescent="0.15">
      <c r="B108" s="13">
        <v>102</v>
      </c>
      <c r="C108" s="13"/>
      <c r="D108" s="13"/>
      <c r="E108" s="13"/>
      <c r="F108" s="13"/>
      <c r="G108" s="13"/>
      <c r="H108" s="13"/>
      <c r="I108" s="13"/>
      <c r="J108" s="13"/>
      <c r="K108" s="13">
        <f>table1345[[#This Row],[単価（円）]]*table1345[[#This Row],[数量]]</f>
        <v>0</v>
      </c>
      <c r="L108" s="13">
        <f>table1345[[#This Row],[事業費（円）
税抜]]*1.1</f>
        <v>0</v>
      </c>
      <c r="M108" s="1"/>
      <c r="N108" s="4">
        <f>table1345[[#This Row],[要望者
（取組主体）名]]</f>
        <v>0</v>
      </c>
      <c r="O108" s="5">
        <f>IF(COUNTIF($D$5:D108,D108)&gt;=2,"",SUMIF($D:$D,D108,$E:$E))</f>
        <v>0</v>
      </c>
      <c r="P108" s="2">
        <f>IF(COUNTIF($D$5:D108,D108)&gt;=2,"",SUMIF($D:$D,D108,$K:$K))</f>
        <v>0</v>
      </c>
      <c r="Q108" s="2">
        <f>IFERROR(ROUNDDOWN(table1345[[#This Row],[申請者別合計（円）]]*1.1,0),"")</f>
        <v>0</v>
      </c>
      <c r="R108" s="2">
        <f>IFERROR(ROUNDDOWN(table1345[[#This Row],[申請者別合計（円）]]*0.5,-3),"")</f>
        <v>0</v>
      </c>
      <c r="S108" s="1"/>
      <c r="T108" s="4">
        <f>IFERROR(table1345[[#This Row],[申請者別合計（円）]]-table1345[[#This Row],[県補助]]+table1345[[#This Row],[市町村費]],"")</f>
        <v>0</v>
      </c>
      <c r="X108" s="8"/>
    </row>
    <row r="109" spans="2:24" hidden="1" x14ac:dyDescent="0.15">
      <c r="B109" s="13">
        <v>103</v>
      </c>
      <c r="C109" s="13"/>
      <c r="D109" s="13"/>
      <c r="E109" s="13"/>
      <c r="F109" s="13"/>
      <c r="G109" s="13"/>
      <c r="H109" s="13"/>
      <c r="I109" s="13"/>
      <c r="J109" s="13"/>
      <c r="K109" s="13">
        <f>table1345[[#This Row],[単価（円）]]*table1345[[#This Row],[数量]]</f>
        <v>0</v>
      </c>
      <c r="L109" s="13">
        <f>table1345[[#This Row],[事業費（円）
税抜]]*1.1</f>
        <v>0</v>
      </c>
      <c r="M109" s="1"/>
      <c r="N109" s="4">
        <f>table1345[[#This Row],[要望者
（取組主体）名]]</f>
        <v>0</v>
      </c>
      <c r="O109" s="5">
        <f>IF(COUNTIF($D$5:D109,D109)&gt;=2,"",SUMIF($D:$D,D109,$E:$E))</f>
        <v>0</v>
      </c>
      <c r="P109" s="2">
        <f>IF(COUNTIF($D$5:D109,D109)&gt;=2,"",SUMIF($D:$D,D109,$K:$K))</f>
        <v>0</v>
      </c>
      <c r="Q109" s="2">
        <f>IFERROR(ROUNDDOWN(table1345[[#This Row],[申請者別合計（円）]]*1.1,0),"")</f>
        <v>0</v>
      </c>
      <c r="R109" s="2">
        <f>IFERROR(ROUNDDOWN(table1345[[#This Row],[申請者別合計（円）]]*0.5,-3),"")</f>
        <v>0</v>
      </c>
      <c r="S109" s="1"/>
      <c r="T109" s="4">
        <f>IFERROR(table1345[[#This Row],[申請者別合計（円）]]-table1345[[#This Row],[県補助]]+table1345[[#This Row],[市町村費]],"")</f>
        <v>0</v>
      </c>
      <c r="X109" s="8"/>
    </row>
    <row r="110" spans="2:24" hidden="1" x14ac:dyDescent="0.15">
      <c r="B110" s="13">
        <v>104</v>
      </c>
      <c r="C110" s="13"/>
      <c r="D110" s="13"/>
      <c r="E110" s="13"/>
      <c r="F110" s="13"/>
      <c r="G110" s="13"/>
      <c r="H110" s="13"/>
      <c r="I110" s="13"/>
      <c r="J110" s="13"/>
      <c r="K110" s="13">
        <f>table1345[[#This Row],[単価（円）]]*table1345[[#This Row],[数量]]</f>
        <v>0</v>
      </c>
      <c r="L110" s="13">
        <f>table1345[[#This Row],[事業費（円）
税抜]]*1.1</f>
        <v>0</v>
      </c>
      <c r="M110" s="1"/>
      <c r="N110" s="4">
        <f>table1345[[#This Row],[要望者
（取組主体）名]]</f>
        <v>0</v>
      </c>
      <c r="O110" s="5">
        <f>IF(COUNTIF($D$5:D110,D110)&gt;=2,"",SUMIF($D:$D,D110,$E:$E))</f>
        <v>0</v>
      </c>
      <c r="P110" s="2">
        <f>IF(COUNTIF($D$5:D110,D110)&gt;=2,"",SUMIF($D:$D,D110,$K:$K))</f>
        <v>0</v>
      </c>
      <c r="Q110" s="2">
        <f>IFERROR(ROUNDDOWN(table1345[[#This Row],[申請者別合計（円）]]*1.1,0),"")</f>
        <v>0</v>
      </c>
      <c r="R110" s="2">
        <f>IFERROR(ROUNDDOWN(table1345[[#This Row],[申請者別合計（円）]]*0.5,-3),"")</f>
        <v>0</v>
      </c>
      <c r="S110" s="1"/>
      <c r="T110" s="4">
        <f>IFERROR(table1345[[#This Row],[申請者別合計（円）]]-table1345[[#This Row],[県補助]]+table1345[[#This Row],[市町村費]],"")</f>
        <v>0</v>
      </c>
      <c r="X110" s="8"/>
    </row>
    <row r="111" spans="2:24" hidden="1" x14ac:dyDescent="0.15">
      <c r="B111" s="13">
        <v>105</v>
      </c>
      <c r="C111" s="13"/>
      <c r="D111" s="13"/>
      <c r="E111" s="13"/>
      <c r="F111" s="13"/>
      <c r="G111" s="13"/>
      <c r="H111" s="13"/>
      <c r="I111" s="13"/>
      <c r="J111" s="13"/>
      <c r="K111" s="13">
        <f>table1345[[#This Row],[単価（円）]]*table1345[[#This Row],[数量]]</f>
        <v>0</v>
      </c>
      <c r="L111" s="13">
        <f>table1345[[#This Row],[事業費（円）
税抜]]*1.1</f>
        <v>0</v>
      </c>
      <c r="M111" s="1"/>
      <c r="N111" s="4">
        <f>table1345[[#This Row],[要望者
（取組主体）名]]</f>
        <v>0</v>
      </c>
      <c r="O111" s="5">
        <f>IF(COUNTIF($D$5:D111,D111)&gt;=2,"",SUMIF($D:$D,D111,$E:$E))</f>
        <v>0</v>
      </c>
      <c r="P111" s="2">
        <f>IF(COUNTIF($D$5:D111,D111)&gt;=2,"",SUMIF($D:$D,D111,$K:$K))</f>
        <v>0</v>
      </c>
      <c r="Q111" s="2">
        <f>IFERROR(ROUNDDOWN(table1345[[#This Row],[申請者別合計（円）]]*1.1,0),"")</f>
        <v>0</v>
      </c>
      <c r="R111" s="2">
        <f>IFERROR(ROUNDDOWN(table1345[[#This Row],[申請者別合計（円）]]*0.5,-3),"")</f>
        <v>0</v>
      </c>
      <c r="S111" s="1"/>
      <c r="T111" s="4">
        <f>IFERROR(table1345[[#This Row],[申請者別合計（円）]]-table1345[[#This Row],[県補助]]+table1345[[#This Row],[市町村費]],"")</f>
        <v>0</v>
      </c>
      <c r="X111" s="8"/>
    </row>
    <row r="112" spans="2:24" hidden="1" x14ac:dyDescent="0.15">
      <c r="B112" s="13">
        <v>106</v>
      </c>
      <c r="C112" s="13"/>
      <c r="D112" s="13"/>
      <c r="E112" s="13"/>
      <c r="F112" s="13"/>
      <c r="G112" s="13"/>
      <c r="H112" s="13"/>
      <c r="I112" s="13"/>
      <c r="J112" s="13"/>
      <c r="K112" s="13">
        <f>table1345[[#This Row],[単価（円）]]*table1345[[#This Row],[数量]]</f>
        <v>0</v>
      </c>
      <c r="L112" s="13">
        <f>table1345[[#This Row],[事業費（円）
税抜]]*1.1</f>
        <v>0</v>
      </c>
      <c r="M112" s="1"/>
      <c r="N112" s="4">
        <f>table1345[[#This Row],[要望者
（取組主体）名]]</f>
        <v>0</v>
      </c>
      <c r="O112" s="5">
        <f>IF(COUNTIF($D$5:D112,D112)&gt;=2,"",SUMIF($D:$D,D112,$E:$E))</f>
        <v>0</v>
      </c>
      <c r="P112" s="2">
        <f>IF(COUNTIF($D$5:D112,D112)&gt;=2,"",SUMIF($D:$D,D112,$K:$K))</f>
        <v>0</v>
      </c>
      <c r="Q112" s="2">
        <f>IFERROR(ROUNDDOWN(table1345[[#This Row],[申請者別合計（円）]]*1.1,0),"")</f>
        <v>0</v>
      </c>
      <c r="R112" s="2">
        <f>IFERROR(ROUNDDOWN(table1345[[#This Row],[申請者別合計（円）]]*0.5,-3),"")</f>
        <v>0</v>
      </c>
      <c r="S112" s="1"/>
      <c r="T112" s="4">
        <f>IFERROR(table1345[[#This Row],[申請者別合計（円）]]-table1345[[#This Row],[県補助]]+table1345[[#This Row],[市町村費]],"")</f>
        <v>0</v>
      </c>
      <c r="X112" s="8"/>
    </row>
    <row r="113" spans="2:24" x14ac:dyDescent="0.15">
      <c r="B113" s="1"/>
      <c r="C113" s="1"/>
      <c r="D113" s="4">
        <f>SUBTOTAL(103,table1345[要望者
（取組主体）名])</f>
        <v>2</v>
      </c>
      <c r="E113" s="4">
        <f>SUBTOTAL(109,table1345[ハウス
面積
（a）])</f>
        <v>55</v>
      </c>
      <c r="F113" s="1"/>
      <c r="G113" s="1"/>
      <c r="H113" s="1"/>
      <c r="I113" s="1"/>
      <c r="J113" s="1"/>
      <c r="K113" s="4">
        <f>SUBTOTAL(109,table1345[事業費（円）
税抜])</f>
        <v>9000000</v>
      </c>
      <c r="L113" s="4">
        <f>SUBTOTAL(109,table1345[事業費（円）
税込])</f>
        <v>9900000</v>
      </c>
      <c r="M113" s="1"/>
      <c r="N113" s="1"/>
      <c r="O113" s="4">
        <f>SUBTOTAL(109,table1345[申請者面積合計（a）])</f>
        <v>55</v>
      </c>
      <c r="P113" s="4">
        <f>SUBTOTAL(109,table1345[申請者別合計（円）])</f>
        <v>9000000</v>
      </c>
      <c r="Q113" s="4">
        <f>SUBTOTAL(109,table1345[税込み])</f>
        <v>9900000</v>
      </c>
      <c r="R113" s="4">
        <f>SUBTOTAL(109,table1345[県補助])</f>
        <v>4500000</v>
      </c>
      <c r="S113" s="4">
        <f>SUBTOTAL(109,table1345[市町村費])</f>
        <v>0</v>
      </c>
      <c r="T113" s="4">
        <f>SUBTOTAL(109,table1345[その他])</f>
        <v>4500000</v>
      </c>
      <c r="X113" s="8"/>
    </row>
    <row r="114" spans="2:24" x14ac:dyDescent="0.15">
      <c r="B114" s="27" t="s">
        <v>112</v>
      </c>
      <c r="U114" s="8"/>
    </row>
    <row r="115" spans="2:24" x14ac:dyDescent="0.15">
      <c r="E115" s="8" t="s">
        <v>17</v>
      </c>
      <c r="F115">
        <f>COUNTIF($F$5:$F$112,E115)</f>
        <v>1</v>
      </c>
      <c r="U115" s="8"/>
    </row>
    <row r="116" spans="2:24" x14ac:dyDescent="0.15">
      <c r="E116" s="8" t="s">
        <v>16</v>
      </c>
      <c r="F116">
        <f t="shared" ref="F116:F117" si="2">COUNTIF($F$5:$F$112,E116)</f>
        <v>1</v>
      </c>
    </row>
    <row r="117" spans="2:24" x14ac:dyDescent="0.15">
      <c r="E117" s="8" t="s">
        <v>23</v>
      </c>
      <c r="F117">
        <f t="shared" si="2"/>
        <v>0</v>
      </c>
    </row>
  </sheetData>
  <phoneticPr fontId="3"/>
  <dataValidations count="1">
    <dataValidation type="list" allowBlank="1" showInputMessage="1" showErrorMessage="1" sqref="F5:F112" xr:uid="{3C4689BF-8400-4D62-9C03-679517C6FD4C}">
      <formula1>$X$34:$X$37</formula1>
    </dataValidation>
  </dataValidations>
  <pageMargins left="0.7" right="0.7" top="0.75" bottom="0.75" header="0.3" footer="0.3"/>
  <pageSetup paperSize="9" scale="70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32AD9-FB79-4890-93DD-37D48CDC6242}">
  <sheetPr codeName="Sheet7"/>
  <dimension ref="B1:Y122"/>
  <sheetViews>
    <sheetView view="pageBreakPreview" topLeftCell="A4" zoomScaleNormal="85" zoomScaleSheetLayoutView="100" workbookViewId="0">
      <selection activeCell="F117" sqref="F117:F122"/>
    </sheetView>
  </sheetViews>
  <sheetFormatPr defaultRowHeight="13.5" x14ac:dyDescent="0.15"/>
  <cols>
    <col min="2" max="2" width="7.125" customWidth="1"/>
    <col min="3" max="3" width="11.75" customWidth="1"/>
    <col min="4" max="4" width="12.5" customWidth="1"/>
    <col min="5" max="5" width="15.375" customWidth="1"/>
    <col min="6" max="6" width="15" bestFit="1" customWidth="1"/>
    <col min="7" max="7" width="12.5" bestFit="1" customWidth="1"/>
    <col min="8" max="8" width="10.25" customWidth="1"/>
    <col min="9" max="9" width="16.625" customWidth="1"/>
    <col min="10" max="10" width="10.25" customWidth="1"/>
    <col min="11" max="11" width="9.25" style="8" bestFit="1" customWidth="1"/>
    <col min="12" max="12" width="11.375" customWidth="1"/>
    <col min="13" max="13" width="13.625" customWidth="1"/>
    <col min="16" max="16" width="11.625" customWidth="1"/>
    <col min="17" max="17" width="10.375" customWidth="1"/>
    <col min="18" max="18" width="10.5" bestFit="1" customWidth="1"/>
    <col min="19" max="19" width="12.125" customWidth="1"/>
    <col min="20" max="20" width="9.25" style="8" bestFit="1" customWidth="1"/>
    <col min="21" max="21" width="11.125" customWidth="1"/>
    <col min="23" max="25" width="9.125" bestFit="1" customWidth="1"/>
  </cols>
  <sheetData>
    <row r="1" spans="2:25" x14ac:dyDescent="0.15">
      <c r="B1" s="21" t="s">
        <v>53</v>
      </c>
      <c r="O1" s="8" t="s">
        <v>123</v>
      </c>
    </row>
    <row r="2" spans="2:25" x14ac:dyDescent="0.15">
      <c r="Q2" t="s">
        <v>67</v>
      </c>
    </row>
    <row r="3" spans="2:25" x14ac:dyDescent="0.15">
      <c r="B3" s="25" t="s">
        <v>88</v>
      </c>
      <c r="L3" t="s">
        <v>89</v>
      </c>
      <c r="M3" t="s">
        <v>89</v>
      </c>
      <c r="O3" t="s">
        <v>44</v>
      </c>
      <c r="P3" t="s">
        <v>44</v>
      </c>
      <c r="Q3" t="s">
        <v>44</v>
      </c>
      <c r="R3" t="s">
        <v>44</v>
      </c>
      <c r="S3" t="s">
        <v>44</v>
      </c>
      <c r="T3" s="8" t="s">
        <v>43</v>
      </c>
      <c r="U3" t="s">
        <v>44</v>
      </c>
    </row>
    <row r="4" spans="2:25" ht="54" x14ac:dyDescent="0.15">
      <c r="B4" s="3" t="s">
        <v>39</v>
      </c>
      <c r="C4" s="3" t="s">
        <v>6</v>
      </c>
      <c r="D4" s="19" t="s">
        <v>48</v>
      </c>
      <c r="E4" s="20" t="s">
        <v>94</v>
      </c>
      <c r="F4" s="6" t="s">
        <v>52</v>
      </c>
      <c r="G4" s="20" t="s">
        <v>90</v>
      </c>
      <c r="H4" s="6" t="s">
        <v>92</v>
      </c>
      <c r="I4" s="6" t="s">
        <v>87</v>
      </c>
      <c r="J4" s="6" t="s">
        <v>96</v>
      </c>
      <c r="K4" s="6" t="s">
        <v>69</v>
      </c>
      <c r="L4" s="6" t="s">
        <v>45</v>
      </c>
      <c r="M4" s="6" t="s">
        <v>47</v>
      </c>
      <c r="N4" s="6" t="s">
        <v>4</v>
      </c>
      <c r="O4" s="19" t="s">
        <v>120</v>
      </c>
      <c r="P4" s="17" t="s">
        <v>34</v>
      </c>
      <c r="Q4" s="6" t="s">
        <v>5</v>
      </c>
      <c r="R4" s="6" t="s">
        <v>33</v>
      </c>
      <c r="S4" s="10" t="s">
        <v>0</v>
      </c>
      <c r="T4" s="7" t="s">
        <v>2</v>
      </c>
      <c r="U4" s="7" t="s">
        <v>1</v>
      </c>
      <c r="X4" s="9"/>
      <c r="Y4" s="11"/>
    </row>
    <row r="5" spans="2:25" x14ac:dyDescent="0.15">
      <c r="B5" s="12" t="s">
        <v>84</v>
      </c>
      <c r="C5" s="12" t="s">
        <v>82</v>
      </c>
      <c r="D5" s="13" t="s">
        <v>80</v>
      </c>
      <c r="E5" s="13">
        <v>20</v>
      </c>
      <c r="F5" s="28" t="s">
        <v>28</v>
      </c>
      <c r="G5" s="12" t="s">
        <v>125</v>
      </c>
      <c r="H5" s="26" t="s">
        <v>83</v>
      </c>
      <c r="I5" s="12" t="s">
        <v>97</v>
      </c>
      <c r="J5" s="13">
        <v>1200000</v>
      </c>
      <c r="K5" s="12">
        <v>1</v>
      </c>
      <c r="L5" s="13">
        <f>table1347[[#This Row],[ハウス資材単価（円）
税抜]]*table1347[[#This Row],[数量]]</f>
        <v>1200000</v>
      </c>
      <c r="M5" s="13">
        <f>table1347[[#This Row],[事業費（円）
税抜]]*1.1</f>
        <v>1320000</v>
      </c>
      <c r="N5" s="1"/>
      <c r="O5" s="4" t="str">
        <f>table1347[[#This Row],[要望者
（取組主体）名]]</f>
        <v>宮崎A</v>
      </c>
      <c r="P5" s="5">
        <f>IF(COUNTIF($D$5:D5,D5)&gt;=2,"",SUMIF($D:$D,D5,$E:$E))</f>
        <v>20</v>
      </c>
      <c r="Q5" s="2">
        <f>IF(COUNTIF($D$5:D5,D5)&gt;=2,"",SUMIF($D:$D,D5,$L:$L))</f>
        <v>1200000</v>
      </c>
      <c r="R5" s="2">
        <f>table1347[[#This Row],[申請者別合計（円）]]*1.1</f>
        <v>1320000</v>
      </c>
      <c r="S5" s="2">
        <f>IFERROR(ROUNDDOWN(table1347[[#This Row],[申請者別合計（円）]]*0.5,-3),"")</f>
        <v>600000</v>
      </c>
      <c r="T5" s="1"/>
      <c r="U5" s="4">
        <f>IFERROR(table1347[[#This Row],[申請者別合計（円）]]-table1347[[#This Row],[県補助]]+table1347[[#This Row],[市町村費]],"")</f>
        <v>600000</v>
      </c>
      <c r="Y5" s="8"/>
    </row>
    <row r="6" spans="2:25" x14ac:dyDescent="0.15">
      <c r="B6" s="12" t="s">
        <v>85</v>
      </c>
      <c r="C6" s="12" t="s">
        <v>86</v>
      </c>
      <c r="D6" s="13" t="s">
        <v>81</v>
      </c>
      <c r="E6" s="13">
        <v>30</v>
      </c>
      <c r="F6" s="28" t="s">
        <v>60</v>
      </c>
      <c r="G6" s="12"/>
      <c r="H6" s="26" t="s">
        <v>83</v>
      </c>
      <c r="I6" s="12" t="s">
        <v>97</v>
      </c>
      <c r="J6" s="13">
        <v>1500000</v>
      </c>
      <c r="K6" s="12">
        <v>1</v>
      </c>
      <c r="L6" s="16">
        <f>table1347[[#This Row],[ハウス資材単価（円）
税抜]]*table1347[[#This Row],[数量]]</f>
        <v>1500000</v>
      </c>
      <c r="M6" s="13">
        <f>table1347[[#This Row],[事業費（円）
税抜]]*1.1</f>
        <v>1650000.0000000002</v>
      </c>
      <c r="N6" s="1"/>
      <c r="O6" s="4" t="str">
        <f>table1347[[#This Row],[要望者
（取組主体）名]]</f>
        <v>宮崎B</v>
      </c>
      <c r="P6" s="5">
        <f>IF(COUNTIF($D$5:D6,D6)&gt;=2,"",SUMIF($D:$D,D6,$E:$E))</f>
        <v>30</v>
      </c>
      <c r="Q6" s="2">
        <f>IF(COUNTIF($D$5:D6,D6)&gt;=2,"",SUMIF($D:$D,D6,$L:$L))</f>
        <v>1500000</v>
      </c>
      <c r="R6" s="2">
        <f>table1347[[#This Row],[申請者別合計（円）]]*1.1</f>
        <v>1650000.0000000002</v>
      </c>
      <c r="S6" s="2">
        <f>IFERROR(ROUNDDOWN(table1347[[#This Row],[申請者別合計（円）]]*0.5,-3),"")</f>
        <v>750000</v>
      </c>
      <c r="T6" s="1"/>
      <c r="U6" s="4">
        <f>IFERROR(table1347[[#This Row],[申請者別合計（円）]]-table1347[[#This Row],[県補助]]+table1347[[#This Row],[市町村費]],"")</f>
        <v>750000</v>
      </c>
      <c r="Y6" s="8"/>
    </row>
    <row r="7" spans="2:25" x14ac:dyDescent="0.15">
      <c r="B7" s="12">
        <v>1</v>
      </c>
      <c r="C7" s="12"/>
      <c r="D7" s="12"/>
      <c r="E7" s="12"/>
      <c r="F7" s="12"/>
      <c r="G7" s="12"/>
      <c r="H7" s="12"/>
      <c r="I7" s="12"/>
      <c r="J7" s="13"/>
      <c r="K7" s="12"/>
      <c r="L7" s="16">
        <f>table1347[[#This Row],[ハウス資材単価（円）
税抜]]*table1347[[#This Row],[数量]]</f>
        <v>0</v>
      </c>
      <c r="M7" s="13">
        <f>table1347[[#This Row],[事業費（円）
税抜]]*1.1</f>
        <v>0</v>
      </c>
      <c r="N7" s="1"/>
      <c r="O7" s="4">
        <f>table1347[[#This Row],[要望者
（取組主体）名]]</f>
        <v>0</v>
      </c>
      <c r="P7" s="5">
        <f>IF(COUNTIF($D$5:D7,D7)&gt;=2,"",SUMIF($D:$D,D7,$E:$E))</f>
        <v>0</v>
      </c>
      <c r="Q7" s="2">
        <f>IF(COUNTIF($D$5:D7,D7)&gt;=2,"",SUMIF($D:$D,D7,$L:$L))</f>
        <v>0</v>
      </c>
      <c r="R7" s="2">
        <f>table1347[[#This Row],[申請者別合計（円）]]*1.1</f>
        <v>0</v>
      </c>
      <c r="S7" s="2">
        <f>IFERROR(ROUNDDOWN(table1347[[#This Row],[申請者別合計（円）]]*0.5,-3),"")</f>
        <v>0</v>
      </c>
      <c r="T7" s="1"/>
      <c r="U7" s="4">
        <f>IFERROR(table1347[[#This Row],[申請者別合計（円）]]-table1347[[#This Row],[県補助]]+table1347[[#This Row],[市町村費]],"")</f>
        <v>0</v>
      </c>
      <c r="Y7" s="8"/>
    </row>
    <row r="8" spans="2:25" x14ac:dyDescent="0.15">
      <c r="B8" s="12">
        <v>2</v>
      </c>
      <c r="C8" s="12"/>
      <c r="D8" s="12"/>
      <c r="E8" s="12"/>
      <c r="F8" s="12"/>
      <c r="G8" s="12"/>
      <c r="H8" s="12"/>
      <c r="I8" s="12"/>
      <c r="J8" s="13"/>
      <c r="K8" s="12"/>
      <c r="L8" s="16">
        <f>table1347[[#This Row],[ハウス資材単価（円）
税抜]]*table1347[[#This Row],[数量]]</f>
        <v>0</v>
      </c>
      <c r="M8" s="13">
        <f>table1347[[#This Row],[事業費（円）
税抜]]*1.1</f>
        <v>0</v>
      </c>
      <c r="N8" s="1"/>
      <c r="O8" s="4">
        <f>table1347[[#This Row],[要望者
（取組主体）名]]</f>
        <v>0</v>
      </c>
      <c r="P8" s="5">
        <f>IF(COUNTIF($D$5:D8,D8)&gt;=2,"",SUMIF($D:$D,D8,$E:$E))</f>
        <v>0</v>
      </c>
      <c r="Q8" s="2">
        <f>IF(COUNTIF($D$5:D8,D8)&gt;=2,"",SUMIF($D:$D,D8,$L:$L))</f>
        <v>0</v>
      </c>
      <c r="R8" s="2">
        <f>table1347[[#This Row],[申請者別合計（円）]]*1.1</f>
        <v>0</v>
      </c>
      <c r="S8" s="2">
        <f>IFERROR(ROUNDDOWN(table1347[[#This Row],[申請者別合計（円）]]*0.5,-3),"")</f>
        <v>0</v>
      </c>
      <c r="T8" s="1"/>
      <c r="U8" s="4">
        <f>IFERROR(table1347[[#This Row],[申請者別合計（円）]]-table1347[[#This Row],[県補助]]+table1347[[#This Row],[市町村費]],"")</f>
        <v>0</v>
      </c>
      <c r="Y8" s="8"/>
    </row>
    <row r="9" spans="2:25" ht="14.25" customHeight="1" x14ac:dyDescent="0.15">
      <c r="B9" s="12">
        <v>3</v>
      </c>
      <c r="C9" s="12"/>
      <c r="D9" s="12"/>
      <c r="E9" s="12"/>
      <c r="F9" s="12"/>
      <c r="G9" s="12"/>
      <c r="H9" s="12"/>
      <c r="I9" s="12"/>
      <c r="J9" s="13"/>
      <c r="K9" s="12"/>
      <c r="L9" s="16">
        <f>table1347[[#This Row],[ハウス資材単価（円）
税抜]]*table1347[[#This Row],[数量]]</f>
        <v>0</v>
      </c>
      <c r="M9" s="13">
        <f>table1347[[#This Row],[事業費（円）
税抜]]*1.1</f>
        <v>0</v>
      </c>
      <c r="N9" s="1"/>
      <c r="O9" s="4">
        <f>table1347[[#This Row],[要望者
（取組主体）名]]</f>
        <v>0</v>
      </c>
      <c r="P9" s="5">
        <f>IF(COUNTIF($D$5:D9,D9)&gt;=2,"",SUMIF($D:$D,D9,$E:$E))</f>
        <v>0</v>
      </c>
      <c r="Q9" s="2">
        <f>IF(COUNTIF($D$5:D9,D9)&gt;=2,"",SUMIF($D:$D,D9,$L:$L))</f>
        <v>0</v>
      </c>
      <c r="R9" s="2">
        <f>table1347[[#This Row],[申請者別合計（円）]]*1.1</f>
        <v>0</v>
      </c>
      <c r="S9" s="2">
        <f>IFERROR(ROUNDDOWN(table1347[[#This Row],[申請者別合計（円）]]*0.5,-3),"")</f>
        <v>0</v>
      </c>
      <c r="T9" s="1"/>
      <c r="U9" s="4">
        <f>IFERROR(table1347[[#This Row],[申請者別合計（円）]]-table1347[[#This Row],[県補助]]+table1347[[#This Row],[市町村費]],"")</f>
        <v>0</v>
      </c>
      <c r="Y9" s="8"/>
    </row>
    <row r="10" spans="2:25" ht="15" customHeight="1" x14ac:dyDescent="0.15">
      <c r="B10" s="12">
        <v>4</v>
      </c>
      <c r="C10" s="12"/>
      <c r="D10" s="12"/>
      <c r="E10" s="12"/>
      <c r="F10" s="12"/>
      <c r="G10" s="12"/>
      <c r="H10" s="12"/>
      <c r="I10" s="12"/>
      <c r="J10" s="13"/>
      <c r="K10" s="12"/>
      <c r="L10" s="16">
        <f>table1347[[#This Row],[ハウス資材単価（円）
税抜]]*table1347[[#This Row],[数量]]</f>
        <v>0</v>
      </c>
      <c r="M10" s="13">
        <f>table1347[[#This Row],[事業費（円）
税抜]]*1.1</f>
        <v>0</v>
      </c>
      <c r="N10" s="1"/>
      <c r="O10" s="4">
        <f>table1347[[#This Row],[要望者
（取組主体）名]]</f>
        <v>0</v>
      </c>
      <c r="P10" s="5">
        <f>IF(COUNTIF($D$5:D10,D10)&gt;=2,"",SUMIF($D:$D,D10,$E:$E))</f>
        <v>0</v>
      </c>
      <c r="Q10" s="2">
        <f>IF(COUNTIF($D$5:D10,D10)&gt;=2,"",SUMIF($D:$D,D10,$L:$L))</f>
        <v>0</v>
      </c>
      <c r="R10" s="2">
        <f>table1347[[#This Row],[申請者別合計（円）]]*1.1</f>
        <v>0</v>
      </c>
      <c r="S10" s="2">
        <f>IFERROR(ROUNDDOWN(table1347[[#This Row],[申請者別合計（円）]]*0.5,-3),"")</f>
        <v>0</v>
      </c>
      <c r="T10" s="1"/>
      <c r="U10" s="4">
        <f>IFERROR(table1347[[#This Row],[申請者別合計（円）]]-table1347[[#This Row],[県補助]]+table1347[[#This Row],[市町村費]],"")</f>
        <v>0</v>
      </c>
      <c r="Y10" s="8"/>
    </row>
    <row r="11" spans="2:25" ht="15" customHeight="1" x14ac:dyDescent="0.15">
      <c r="B11" s="12">
        <v>5</v>
      </c>
      <c r="C11" s="12"/>
      <c r="D11" s="12"/>
      <c r="E11" s="12"/>
      <c r="F11" s="12"/>
      <c r="G11" s="12"/>
      <c r="H11" s="12"/>
      <c r="I11" s="12"/>
      <c r="J11" s="13"/>
      <c r="K11" s="12"/>
      <c r="L11" s="16">
        <f>table1347[[#This Row],[ハウス資材単価（円）
税抜]]*table1347[[#This Row],[数量]]</f>
        <v>0</v>
      </c>
      <c r="M11" s="13">
        <f>table1347[[#This Row],[事業費（円）
税抜]]*1.1</f>
        <v>0</v>
      </c>
      <c r="N11" s="1"/>
      <c r="O11" s="4">
        <f>table1347[[#This Row],[要望者
（取組主体）名]]</f>
        <v>0</v>
      </c>
      <c r="P11" s="5">
        <f>IF(COUNTIF($D$5:D11,D11)&gt;=2,"",SUMIF($D:$D,D11,$E:$E))</f>
        <v>0</v>
      </c>
      <c r="Q11" s="2">
        <f>IF(COUNTIF($D$5:D11,D11)&gt;=2,"",SUMIF($D:$D,D11,$L:$L))</f>
        <v>0</v>
      </c>
      <c r="R11" s="2">
        <f>table1347[[#This Row],[申請者別合計（円）]]*1.1</f>
        <v>0</v>
      </c>
      <c r="S11" s="2">
        <f>IFERROR(ROUNDDOWN(table1347[[#This Row],[申請者別合計（円）]]*0.5,-3),"")</f>
        <v>0</v>
      </c>
      <c r="T11" s="1"/>
      <c r="U11" s="4">
        <f>IFERROR(table1347[[#This Row],[申請者別合計（円）]]-table1347[[#This Row],[県補助]]+table1347[[#This Row],[市町村費]],"")</f>
        <v>0</v>
      </c>
      <c r="Y11" s="8"/>
    </row>
    <row r="12" spans="2:25" ht="15" customHeight="1" x14ac:dyDescent="0.15">
      <c r="B12" s="12">
        <v>6</v>
      </c>
      <c r="C12" s="12"/>
      <c r="D12" s="12"/>
      <c r="E12" s="12"/>
      <c r="F12" s="12"/>
      <c r="G12" s="12"/>
      <c r="H12" s="12"/>
      <c r="I12" s="12"/>
      <c r="J12" s="13"/>
      <c r="K12" s="12"/>
      <c r="L12" s="16">
        <f>table1347[[#This Row],[ハウス資材単価（円）
税抜]]*table1347[[#This Row],[数量]]</f>
        <v>0</v>
      </c>
      <c r="M12" s="13">
        <f>table1347[[#This Row],[事業費（円）
税抜]]*1.1</f>
        <v>0</v>
      </c>
      <c r="N12" s="1"/>
      <c r="O12" s="4">
        <f>table1347[[#This Row],[要望者
（取組主体）名]]</f>
        <v>0</v>
      </c>
      <c r="P12" s="5">
        <f>IF(COUNTIF($D$5:D12,D12)&gt;=2,"",SUMIF($D:$D,D12,$E:$E))</f>
        <v>0</v>
      </c>
      <c r="Q12" s="2">
        <f>IF(COUNTIF($D$5:D12,D12)&gt;=2,"",SUMIF($D:$D,D12,$L:$L))</f>
        <v>0</v>
      </c>
      <c r="R12" s="2">
        <f>table1347[[#This Row],[申請者別合計（円）]]*1.1</f>
        <v>0</v>
      </c>
      <c r="S12" s="2">
        <f>IFERROR(ROUNDDOWN(table1347[[#This Row],[申請者別合計（円）]]*0.5,-3),"")</f>
        <v>0</v>
      </c>
      <c r="T12" s="1"/>
      <c r="U12" s="4">
        <f>IFERROR(table1347[[#This Row],[申請者別合計（円）]]-table1347[[#This Row],[県補助]]+table1347[[#This Row],[市町村費]],"")</f>
        <v>0</v>
      </c>
      <c r="Y12" s="8"/>
    </row>
    <row r="13" spans="2:25" ht="15" customHeight="1" x14ac:dyDescent="0.15">
      <c r="B13" s="12">
        <v>7</v>
      </c>
      <c r="C13" s="12"/>
      <c r="D13" s="12"/>
      <c r="E13" s="12"/>
      <c r="F13" s="12"/>
      <c r="G13" s="12"/>
      <c r="H13" s="12"/>
      <c r="I13" s="12"/>
      <c r="J13" s="13"/>
      <c r="K13" s="12"/>
      <c r="L13" s="16">
        <f>table1347[[#This Row],[ハウス資材単価（円）
税抜]]*table1347[[#This Row],[数量]]</f>
        <v>0</v>
      </c>
      <c r="M13" s="13">
        <f>table1347[[#This Row],[事業費（円）
税抜]]*1.1</f>
        <v>0</v>
      </c>
      <c r="N13" s="1"/>
      <c r="O13" s="4">
        <f>table1347[[#This Row],[要望者
（取組主体）名]]</f>
        <v>0</v>
      </c>
      <c r="P13" s="5">
        <f>IF(COUNTIF($D$5:D13,D13)&gt;=2,"",SUMIF($D:$D,D13,$E:$E))</f>
        <v>0</v>
      </c>
      <c r="Q13" s="2">
        <f>IF(COUNTIF($D$5:D13,D13)&gt;=2,"",SUMIF($D:$D,D13,$L:$L))</f>
        <v>0</v>
      </c>
      <c r="R13" s="2">
        <f>table1347[[#This Row],[申請者別合計（円）]]*1.1</f>
        <v>0</v>
      </c>
      <c r="S13" s="2">
        <f>IFERROR(ROUNDDOWN(table1347[[#This Row],[申請者別合計（円）]]*0.5,-3),"")</f>
        <v>0</v>
      </c>
      <c r="T13" s="1"/>
      <c r="U13" s="4">
        <f>IFERROR(table1347[[#This Row],[申請者別合計（円）]]-table1347[[#This Row],[県補助]]+table1347[[#This Row],[市町村費]],"")</f>
        <v>0</v>
      </c>
      <c r="Y13" s="8"/>
    </row>
    <row r="14" spans="2:25" ht="15" customHeight="1" x14ac:dyDescent="0.15">
      <c r="B14" s="12">
        <v>8</v>
      </c>
      <c r="C14" s="12"/>
      <c r="D14" s="12"/>
      <c r="E14" s="12"/>
      <c r="F14" s="12"/>
      <c r="G14" s="12"/>
      <c r="H14" s="12"/>
      <c r="I14" s="12"/>
      <c r="J14" s="13"/>
      <c r="K14" s="12"/>
      <c r="L14" s="16">
        <f>table1347[[#This Row],[ハウス資材単価（円）
税抜]]*table1347[[#This Row],[数量]]</f>
        <v>0</v>
      </c>
      <c r="M14" s="13">
        <f>table1347[[#This Row],[事業費（円）
税抜]]*1.1</f>
        <v>0</v>
      </c>
      <c r="N14" s="1"/>
      <c r="O14" s="4">
        <f>table1347[[#This Row],[要望者
（取組主体）名]]</f>
        <v>0</v>
      </c>
      <c r="P14" s="5">
        <f>IF(COUNTIF($D$5:D14,D14)&gt;=2,"",SUMIF($D:$D,D14,$E:$E))</f>
        <v>0</v>
      </c>
      <c r="Q14" s="2">
        <f>IF(COUNTIF($D$5:D14,D14)&gt;=2,"",SUMIF($D:$D,D14,$L:$L))</f>
        <v>0</v>
      </c>
      <c r="R14" s="2">
        <f>table1347[[#This Row],[申請者別合計（円）]]*1.1</f>
        <v>0</v>
      </c>
      <c r="S14" s="2">
        <f>IFERROR(ROUNDDOWN(table1347[[#This Row],[申請者別合計（円）]]*0.5,-3),"")</f>
        <v>0</v>
      </c>
      <c r="T14" s="1"/>
      <c r="U14" s="4">
        <f>IFERROR(table1347[[#This Row],[申請者別合計（円）]]-table1347[[#This Row],[県補助]]+table1347[[#This Row],[市町村費]],"")</f>
        <v>0</v>
      </c>
      <c r="Y14" s="8"/>
    </row>
    <row r="15" spans="2:25" ht="15" customHeight="1" x14ac:dyDescent="0.15">
      <c r="B15" s="12">
        <v>9</v>
      </c>
      <c r="C15" s="12"/>
      <c r="D15" s="12"/>
      <c r="E15" s="12"/>
      <c r="F15" s="12"/>
      <c r="G15" s="12"/>
      <c r="H15" s="12"/>
      <c r="I15" s="12"/>
      <c r="J15" s="13"/>
      <c r="K15" s="12"/>
      <c r="L15" s="16">
        <f>table1347[[#This Row],[ハウス資材単価（円）
税抜]]*table1347[[#This Row],[数量]]</f>
        <v>0</v>
      </c>
      <c r="M15" s="13">
        <f>table1347[[#This Row],[事業費（円）
税抜]]*1.1</f>
        <v>0</v>
      </c>
      <c r="N15" s="1"/>
      <c r="O15" s="4">
        <f>table1347[[#This Row],[要望者
（取組主体）名]]</f>
        <v>0</v>
      </c>
      <c r="P15" s="5">
        <f>IF(COUNTIF($D$5:D15,D15)&gt;=2,"",SUMIF($D:$D,D15,$E:$E))</f>
        <v>0</v>
      </c>
      <c r="Q15" s="2">
        <f>IF(COUNTIF($D$5:D15,D15)&gt;=2,"",SUMIF($D:$D,D15,$L:$L))</f>
        <v>0</v>
      </c>
      <c r="R15" s="2">
        <f>table1347[[#This Row],[申請者別合計（円）]]*1.1</f>
        <v>0</v>
      </c>
      <c r="S15" s="2">
        <f>IFERROR(ROUNDDOWN(table1347[[#This Row],[申請者別合計（円）]]*0.5,-3),"")</f>
        <v>0</v>
      </c>
      <c r="T15" s="1"/>
      <c r="U15" s="4">
        <f>IFERROR(table1347[[#This Row],[申請者別合計（円）]]-table1347[[#This Row],[県補助]]+table1347[[#This Row],[市町村費]],"")</f>
        <v>0</v>
      </c>
      <c r="Y15" s="8"/>
    </row>
    <row r="16" spans="2:25" ht="15" customHeight="1" x14ac:dyDescent="0.15">
      <c r="B16" s="12">
        <v>10</v>
      </c>
      <c r="C16" s="12"/>
      <c r="D16" s="12"/>
      <c r="E16" s="12"/>
      <c r="F16" s="12"/>
      <c r="G16" s="12"/>
      <c r="H16" s="12"/>
      <c r="I16" s="12"/>
      <c r="J16" s="13"/>
      <c r="K16" s="12"/>
      <c r="L16" s="16">
        <f>table1347[[#This Row],[ハウス資材単価（円）
税抜]]*table1347[[#This Row],[数量]]</f>
        <v>0</v>
      </c>
      <c r="M16" s="13">
        <f>table1347[[#This Row],[事業費（円）
税抜]]*1.1</f>
        <v>0</v>
      </c>
      <c r="N16" s="1"/>
      <c r="O16" s="4">
        <f>table1347[[#This Row],[要望者
（取組主体）名]]</f>
        <v>0</v>
      </c>
      <c r="P16" s="5">
        <f>IF(COUNTIF($D$5:D16,D16)&gt;=2,"",SUMIF($D:$D,D16,$E:$E))</f>
        <v>0</v>
      </c>
      <c r="Q16" s="2">
        <f>IF(COUNTIF($D$5:D16,D16)&gt;=2,"",SUMIF($D:$D,D16,$L:$L))</f>
        <v>0</v>
      </c>
      <c r="R16" s="2">
        <f>table1347[[#This Row],[申請者別合計（円）]]*1.1</f>
        <v>0</v>
      </c>
      <c r="S16" s="2">
        <f>IFERROR(ROUNDDOWN(table1347[[#This Row],[申請者別合計（円）]]*0.5,-3),"")</f>
        <v>0</v>
      </c>
      <c r="T16" s="1"/>
      <c r="U16" s="4">
        <f>IFERROR(table1347[[#This Row],[申請者別合計（円）]]-table1347[[#This Row],[県補助]]+table1347[[#This Row],[市町村費]],"")</f>
        <v>0</v>
      </c>
      <c r="Y16" s="8"/>
    </row>
    <row r="17" spans="2:25" ht="15" customHeight="1" x14ac:dyDescent="0.15">
      <c r="B17" s="12">
        <v>11</v>
      </c>
      <c r="C17" s="12"/>
      <c r="D17" s="12"/>
      <c r="E17" s="12"/>
      <c r="F17" s="12"/>
      <c r="G17" s="12"/>
      <c r="H17" s="12"/>
      <c r="I17" s="12"/>
      <c r="J17" s="13"/>
      <c r="K17" s="12"/>
      <c r="L17" s="16">
        <f>table1347[[#This Row],[ハウス資材単価（円）
税抜]]*table1347[[#This Row],[数量]]</f>
        <v>0</v>
      </c>
      <c r="M17" s="13">
        <f>table1347[[#This Row],[事業費（円）
税抜]]*1.1</f>
        <v>0</v>
      </c>
      <c r="N17" s="1"/>
      <c r="O17" s="4">
        <f>table1347[[#This Row],[要望者
（取組主体）名]]</f>
        <v>0</v>
      </c>
      <c r="P17" s="5">
        <f>IF(COUNTIF($D$5:D17,D17)&gt;=2,"",SUMIF($D:$D,D17,$E:$E))</f>
        <v>0</v>
      </c>
      <c r="Q17" s="2">
        <f>IF(COUNTIF($D$5:D17,D17)&gt;=2,"",SUMIF($D:$D,D17,$L:$L))</f>
        <v>0</v>
      </c>
      <c r="R17" s="2">
        <f>table1347[[#This Row],[申請者別合計（円）]]*1.1</f>
        <v>0</v>
      </c>
      <c r="S17" s="2">
        <f>IFERROR(ROUNDDOWN(table1347[[#This Row],[申請者別合計（円）]]*0.5,-3),"")</f>
        <v>0</v>
      </c>
      <c r="T17" s="1"/>
      <c r="U17" s="4">
        <f>IFERROR(table1347[[#This Row],[申請者別合計（円）]]-table1347[[#This Row],[県補助]]+table1347[[#This Row],[市町村費]],"")</f>
        <v>0</v>
      </c>
      <c r="Y17" s="8"/>
    </row>
    <row r="18" spans="2:25" ht="15" customHeight="1" x14ac:dyDescent="0.15">
      <c r="B18" s="12">
        <v>12</v>
      </c>
      <c r="C18" s="12"/>
      <c r="D18" s="12"/>
      <c r="E18" s="12"/>
      <c r="F18" s="12"/>
      <c r="G18" s="12"/>
      <c r="H18" s="12"/>
      <c r="I18" s="12"/>
      <c r="J18" s="13"/>
      <c r="K18" s="12"/>
      <c r="L18" s="16">
        <f>table1347[[#This Row],[ハウス資材単価（円）
税抜]]*table1347[[#This Row],[数量]]</f>
        <v>0</v>
      </c>
      <c r="M18" s="13">
        <f>table1347[[#This Row],[事業費（円）
税抜]]*1.1</f>
        <v>0</v>
      </c>
      <c r="N18" s="1"/>
      <c r="O18" s="4">
        <f>table1347[[#This Row],[要望者
（取組主体）名]]</f>
        <v>0</v>
      </c>
      <c r="P18" s="5">
        <f>IF(COUNTIF($D$5:D18,D18)&gt;=2,"",SUMIF($D:$D,D18,$E:$E))</f>
        <v>0</v>
      </c>
      <c r="Q18" s="2">
        <f>IF(COUNTIF($D$5:D18,D18)&gt;=2,"",SUMIF($D:$D,D18,$L:$L))</f>
        <v>0</v>
      </c>
      <c r="R18" s="2">
        <f>table1347[[#This Row],[申請者別合計（円）]]*1.1</f>
        <v>0</v>
      </c>
      <c r="S18" s="2">
        <f>IFERROR(ROUNDDOWN(table1347[[#This Row],[申請者別合計（円）]]*0.5,-3),"")</f>
        <v>0</v>
      </c>
      <c r="T18" s="1"/>
      <c r="U18" s="4">
        <f>IFERROR(table1347[[#This Row],[申請者別合計（円）]]-table1347[[#This Row],[県補助]]+table1347[[#This Row],[市町村費]],"")</f>
        <v>0</v>
      </c>
      <c r="Y18" s="8"/>
    </row>
    <row r="19" spans="2:25" ht="15" customHeight="1" x14ac:dyDescent="0.15">
      <c r="B19" s="12">
        <v>13</v>
      </c>
      <c r="C19" s="12"/>
      <c r="D19" s="12"/>
      <c r="E19" s="12"/>
      <c r="F19" s="12"/>
      <c r="G19" s="12"/>
      <c r="H19" s="12"/>
      <c r="I19" s="12"/>
      <c r="J19" s="13"/>
      <c r="K19" s="12"/>
      <c r="L19" s="16">
        <f>table1347[[#This Row],[ハウス資材単価（円）
税抜]]*table1347[[#This Row],[数量]]</f>
        <v>0</v>
      </c>
      <c r="M19" s="13">
        <f>table1347[[#This Row],[事業費（円）
税抜]]*1.1</f>
        <v>0</v>
      </c>
      <c r="N19" s="1"/>
      <c r="O19" s="4">
        <f>table1347[[#This Row],[要望者
（取組主体）名]]</f>
        <v>0</v>
      </c>
      <c r="P19" s="5">
        <f>IF(COUNTIF($D$5:D19,D19)&gt;=2,"",SUMIF($D:$D,D19,$E:$E))</f>
        <v>0</v>
      </c>
      <c r="Q19" s="2">
        <f>IF(COUNTIF($D$5:D19,D19)&gt;=2,"",SUMIF($D:$D,D19,$L:$L))</f>
        <v>0</v>
      </c>
      <c r="R19" s="2">
        <f>table1347[[#This Row],[申請者別合計（円）]]*1.1</f>
        <v>0</v>
      </c>
      <c r="S19" s="2">
        <f>IFERROR(ROUNDDOWN(table1347[[#This Row],[申請者別合計（円）]]*0.5,-3),"")</f>
        <v>0</v>
      </c>
      <c r="T19" s="1"/>
      <c r="U19" s="4">
        <f>IFERROR(table1347[[#This Row],[申請者別合計（円）]]-table1347[[#This Row],[県補助]]+table1347[[#This Row],[市町村費]],"")</f>
        <v>0</v>
      </c>
      <c r="Y19" s="8"/>
    </row>
    <row r="20" spans="2:25" ht="15" customHeight="1" x14ac:dyDescent="0.15">
      <c r="B20" s="12">
        <v>14</v>
      </c>
      <c r="C20" s="12"/>
      <c r="D20" s="12"/>
      <c r="E20" s="12"/>
      <c r="F20" s="12"/>
      <c r="G20" s="12"/>
      <c r="H20" s="12"/>
      <c r="I20" s="12"/>
      <c r="J20" s="13"/>
      <c r="K20" s="12"/>
      <c r="L20" s="16">
        <f>table1347[[#This Row],[ハウス資材単価（円）
税抜]]*table1347[[#This Row],[数量]]</f>
        <v>0</v>
      </c>
      <c r="M20" s="13">
        <f>table1347[[#This Row],[事業費（円）
税抜]]*1.1</f>
        <v>0</v>
      </c>
      <c r="N20" s="1"/>
      <c r="O20" s="4">
        <f>table1347[[#This Row],[要望者
（取組主体）名]]</f>
        <v>0</v>
      </c>
      <c r="P20" s="5">
        <f>IF(COUNTIF($D$5:D20,D20)&gt;=2,"",SUMIF($D:$D,D20,$E:$E))</f>
        <v>0</v>
      </c>
      <c r="Q20" s="2">
        <f>IF(COUNTIF($D$5:D20,D20)&gt;=2,"",SUMIF($D:$D,D20,$L:$L))</f>
        <v>0</v>
      </c>
      <c r="R20" s="2">
        <f>table1347[[#This Row],[申請者別合計（円）]]*1.1</f>
        <v>0</v>
      </c>
      <c r="S20" s="2">
        <f>IFERROR(ROUNDDOWN(table1347[[#This Row],[申請者別合計（円）]]*0.5,-3),"")</f>
        <v>0</v>
      </c>
      <c r="T20" s="1"/>
      <c r="U20" s="4">
        <f>IFERROR(table1347[[#This Row],[申請者別合計（円）]]-table1347[[#This Row],[県補助]]+table1347[[#This Row],[市町村費]],"")</f>
        <v>0</v>
      </c>
      <c r="Y20" s="8"/>
    </row>
    <row r="21" spans="2:25" ht="15" customHeight="1" x14ac:dyDescent="0.15">
      <c r="B21" s="12">
        <v>15</v>
      </c>
      <c r="C21" s="12"/>
      <c r="D21" s="12"/>
      <c r="E21" s="12"/>
      <c r="F21" s="12"/>
      <c r="G21" s="12"/>
      <c r="H21" s="12"/>
      <c r="I21" s="12"/>
      <c r="J21" s="13"/>
      <c r="K21" s="12"/>
      <c r="L21" s="16">
        <f>table1347[[#This Row],[ハウス資材単価（円）
税抜]]*table1347[[#This Row],[数量]]</f>
        <v>0</v>
      </c>
      <c r="M21" s="16">
        <f>table1347[[#This Row],[事業費（円）
税抜]]*1.1</f>
        <v>0</v>
      </c>
      <c r="N21" s="1"/>
      <c r="O21" s="4">
        <f>table1347[[#This Row],[要望者
（取組主体）名]]</f>
        <v>0</v>
      </c>
      <c r="P21" s="5">
        <f>IF(COUNTIF($D$5:D21,D21)&gt;=2,"",SUMIF($D:$D,D21,$E:$E))</f>
        <v>0</v>
      </c>
      <c r="Q21" s="2">
        <f>IF(COUNTIF($D$5:D21,D21)&gt;=2,"",SUMIF($D:$D,D21,$L:$L))</f>
        <v>0</v>
      </c>
      <c r="R21" s="2">
        <f>table1347[[#This Row],[申請者別合計（円）]]*1.1</f>
        <v>0</v>
      </c>
      <c r="S21" s="2">
        <f>IFERROR(ROUNDDOWN(table1347[[#This Row],[申請者別合計（円）]]*0.5,-3),"")</f>
        <v>0</v>
      </c>
      <c r="T21" s="1"/>
      <c r="U21" s="4">
        <f>IFERROR(table1347[[#This Row],[申請者別合計（円）]]-table1347[[#This Row],[県補助]]+table1347[[#This Row],[市町村費]],"")</f>
        <v>0</v>
      </c>
      <c r="Y21" s="8"/>
    </row>
    <row r="22" spans="2:25" x14ac:dyDescent="0.15">
      <c r="B22" s="12">
        <v>16</v>
      </c>
      <c r="C22" s="12"/>
      <c r="D22" s="12"/>
      <c r="E22" s="12"/>
      <c r="F22" s="12"/>
      <c r="G22" s="12"/>
      <c r="H22" s="12"/>
      <c r="I22" s="12"/>
      <c r="J22" s="13"/>
      <c r="K22" s="12"/>
      <c r="L22" s="16">
        <f>table1347[[#This Row],[ハウス資材単価（円）
税抜]]*table1347[[#This Row],[数量]]</f>
        <v>0</v>
      </c>
      <c r="M22" s="16">
        <f>table1347[[#This Row],[事業費（円）
税抜]]*1.1</f>
        <v>0</v>
      </c>
      <c r="N22" s="1"/>
      <c r="O22" s="4">
        <f>table1347[[#This Row],[要望者
（取組主体）名]]</f>
        <v>0</v>
      </c>
      <c r="P22" s="5">
        <f>IF(COUNTIF($D$5:D22,D22)&gt;=2,"",SUMIF($D:$D,D22,$E:$E))</f>
        <v>0</v>
      </c>
      <c r="Q22" s="2">
        <f>IF(COUNTIF($D$5:D22,D22)&gt;=2,"",SUMIF($D:$D,D22,$L:$L))</f>
        <v>0</v>
      </c>
      <c r="R22" s="2">
        <f>table1347[[#This Row],[申請者別合計（円）]]*1.1</f>
        <v>0</v>
      </c>
      <c r="S22" s="2">
        <f>IFERROR(ROUNDDOWN(table1347[[#This Row],[申請者別合計（円）]]*0.5,-3),"")</f>
        <v>0</v>
      </c>
      <c r="T22" s="1"/>
      <c r="U22" s="4">
        <f>IFERROR(table1347[[#This Row],[申請者別合計（円）]]-table1347[[#This Row],[県補助]]+table1347[[#This Row],[市町村費]],"")</f>
        <v>0</v>
      </c>
      <c r="Y22" s="8"/>
    </row>
    <row r="23" spans="2:25" x14ac:dyDescent="0.15">
      <c r="B23" s="12">
        <v>17</v>
      </c>
      <c r="C23" s="12"/>
      <c r="D23" s="12"/>
      <c r="E23" s="12"/>
      <c r="F23" s="12"/>
      <c r="G23" s="12"/>
      <c r="H23" s="12"/>
      <c r="I23" s="12"/>
      <c r="J23" s="13"/>
      <c r="K23" s="12"/>
      <c r="L23" s="16">
        <f>table1347[[#This Row],[ハウス資材単価（円）
税抜]]*table1347[[#This Row],[数量]]</f>
        <v>0</v>
      </c>
      <c r="M23" s="16">
        <f>table1347[[#This Row],[事業費（円）
税抜]]*1.1</f>
        <v>0</v>
      </c>
      <c r="N23" s="1"/>
      <c r="O23" s="4">
        <f>table1347[[#This Row],[要望者
（取組主体）名]]</f>
        <v>0</v>
      </c>
      <c r="P23" s="5">
        <f>IF(COUNTIF($D$5:D23,D23)&gt;=2,"",SUMIF($D:$D,D23,$E:$E))</f>
        <v>0</v>
      </c>
      <c r="Q23" s="2">
        <f>IF(COUNTIF($D$5:D23,D23)&gt;=2,"",SUMIF($D:$D,D23,$L:$L))</f>
        <v>0</v>
      </c>
      <c r="R23" s="2">
        <f>table1347[[#This Row],[申請者別合計（円）]]*1.1</f>
        <v>0</v>
      </c>
      <c r="S23" s="2">
        <f>IFERROR(ROUNDDOWN(table1347[[#This Row],[申請者別合計（円）]]*0.5,-3),"")</f>
        <v>0</v>
      </c>
      <c r="T23" s="1"/>
      <c r="U23" s="4">
        <f>IFERROR(table1347[[#This Row],[申請者別合計（円）]]-table1347[[#This Row],[県補助]]+table1347[[#This Row],[市町村費]],"")</f>
        <v>0</v>
      </c>
      <c r="Y23" s="8"/>
    </row>
    <row r="24" spans="2:25" x14ac:dyDescent="0.15">
      <c r="B24" s="12">
        <v>18</v>
      </c>
      <c r="C24" s="12"/>
      <c r="D24" s="12"/>
      <c r="E24" s="12"/>
      <c r="F24" s="12"/>
      <c r="G24" s="12"/>
      <c r="H24" s="12"/>
      <c r="I24" s="12"/>
      <c r="J24" s="13"/>
      <c r="K24" s="12"/>
      <c r="L24" s="16">
        <f>table1347[[#This Row],[ハウス資材単価（円）
税抜]]*table1347[[#This Row],[数量]]</f>
        <v>0</v>
      </c>
      <c r="M24" s="16">
        <f>table1347[[#This Row],[事業費（円）
税抜]]*1.1</f>
        <v>0</v>
      </c>
      <c r="N24" s="1"/>
      <c r="O24" s="4">
        <f>table1347[[#This Row],[要望者
（取組主体）名]]</f>
        <v>0</v>
      </c>
      <c r="P24" s="5">
        <f>IF(COUNTIF($D$5:D24,D24)&gt;=2,"",SUMIF($D:$D,D24,$E:$E))</f>
        <v>0</v>
      </c>
      <c r="Q24" s="2">
        <f>IF(COUNTIF($D$5:D24,D24)&gt;=2,"",SUMIF($D:$D,D24,$L:$L))</f>
        <v>0</v>
      </c>
      <c r="R24" s="2">
        <f>table1347[[#This Row],[申請者別合計（円）]]*1.1</f>
        <v>0</v>
      </c>
      <c r="S24" s="2">
        <f>IFERROR(ROUNDDOWN(table1347[[#This Row],[申請者別合計（円）]]*0.5,-3),"")</f>
        <v>0</v>
      </c>
      <c r="T24" s="1"/>
      <c r="U24" s="4">
        <f>IFERROR(table1347[[#This Row],[申請者別合計（円）]]-table1347[[#This Row],[県補助]]+table1347[[#This Row],[市町村費]],"")</f>
        <v>0</v>
      </c>
      <c r="Y24" s="8"/>
    </row>
    <row r="25" spans="2:25" x14ac:dyDescent="0.15">
      <c r="B25" s="12">
        <v>19</v>
      </c>
      <c r="C25" s="12"/>
      <c r="D25" s="12"/>
      <c r="E25" s="12"/>
      <c r="F25" s="12"/>
      <c r="G25" s="12"/>
      <c r="H25" s="12"/>
      <c r="I25" s="12"/>
      <c r="J25" s="13"/>
      <c r="K25" s="12"/>
      <c r="L25" s="16">
        <f>table1347[[#This Row],[ハウス資材単価（円）
税抜]]*table1347[[#This Row],[数量]]</f>
        <v>0</v>
      </c>
      <c r="M25" s="16">
        <f>table1347[[#This Row],[事業費（円）
税抜]]*1.1</f>
        <v>0</v>
      </c>
      <c r="N25" s="1"/>
      <c r="O25" s="4">
        <f>table1347[[#This Row],[要望者
（取組主体）名]]</f>
        <v>0</v>
      </c>
      <c r="P25" s="5">
        <f>IF(COUNTIF($D$5:D25,D25)&gt;=2,"",SUMIF($D:$D,D25,$E:$E))</f>
        <v>0</v>
      </c>
      <c r="Q25" s="2">
        <f>IF(COUNTIF($D$5:D25,D25)&gt;=2,"",SUMIF($D:$D,D25,$L:$L))</f>
        <v>0</v>
      </c>
      <c r="R25" s="2">
        <f>table1347[[#This Row],[申請者別合計（円）]]*1.1</f>
        <v>0</v>
      </c>
      <c r="S25" s="2">
        <f>IFERROR(ROUNDDOWN(table1347[[#This Row],[申請者別合計（円）]]*0.5,-3),"")</f>
        <v>0</v>
      </c>
      <c r="T25" s="1"/>
      <c r="U25" s="4">
        <f>IFERROR(table1347[[#This Row],[申請者別合計（円）]]-table1347[[#This Row],[県補助]]+table1347[[#This Row],[市町村費]],"")</f>
        <v>0</v>
      </c>
      <c r="Y25" s="8"/>
    </row>
    <row r="26" spans="2:25" x14ac:dyDescent="0.15">
      <c r="B26" s="12">
        <v>20</v>
      </c>
      <c r="C26" s="12"/>
      <c r="D26" s="12"/>
      <c r="E26" s="12"/>
      <c r="F26" s="12"/>
      <c r="G26" s="12"/>
      <c r="H26" s="12"/>
      <c r="I26" s="12"/>
      <c r="J26" s="13"/>
      <c r="K26" s="12"/>
      <c r="L26" s="16">
        <f>table1347[[#This Row],[ハウス資材単価（円）
税抜]]*table1347[[#This Row],[数量]]</f>
        <v>0</v>
      </c>
      <c r="M26" s="16">
        <f>table1347[[#This Row],[事業費（円）
税抜]]*1.1</f>
        <v>0</v>
      </c>
      <c r="N26" s="1"/>
      <c r="O26" s="4">
        <f>table1347[[#This Row],[要望者
（取組主体）名]]</f>
        <v>0</v>
      </c>
      <c r="P26" s="5">
        <f>IF(COUNTIF($D$5:D26,D26)&gt;=2,"",SUMIF($D:$D,D26,$E:$E))</f>
        <v>0</v>
      </c>
      <c r="Q26" s="2">
        <f>IF(COUNTIF($D$5:D26,D26)&gt;=2,"",SUMIF($D:$D,D26,$L:$L))</f>
        <v>0</v>
      </c>
      <c r="R26" s="2">
        <f>table1347[[#This Row],[申請者別合計（円）]]*1.1</f>
        <v>0</v>
      </c>
      <c r="S26" s="2">
        <f>IFERROR(ROUNDDOWN(table1347[[#This Row],[申請者別合計（円）]]*0.5,-3),"")</f>
        <v>0</v>
      </c>
      <c r="T26" s="1"/>
      <c r="U26" s="4">
        <f>IFERROR(table1347[[#This Row],[申請者別合計（円）]]-table1347[[#This Row],[県補助]]+table1347[[#This Row],[市町村費]],"")</f>
        <v>0</v>
      </c>
      <c r="Y26" s="8"/>
    </row>
    <row r="27" spans="2:25" hidden="1" x14ac:dyDescent="0.15">
      <c r="B27" s="12">
        <v>21</v>
      </c>
      <c r="C27" s="12"/>
      <c r="D27" s="12"/>
      <c r="E27" s="12"/>
      <c r="F27" s="12"/>
      <c r="G27" s="12"/>
      <c r="H27" s="12"/>
      <c r="I27" s="12"/>
      <c r="J27" s="13"/>
      <c r="K27" s="12"/>
      <c r="L27" s="16">
        <f>table1347[[#This Row],[ハウス資材単価（円）
税抜]]*table1347[[#This Row],[数量]]</f>
        <v>0</v>
      </c>
      <c r="M27" s="16">
        <f>table1347[[#This Row],[事業費（円）
税抜]]*1.1</f>
        <v>0</v>
      </c>
      <c r="N27" s="1"/>
      <c r="O27" s="4">
        <f>table1347[[#This Row],[要望者
（取組主体）名]]</f>
        <v>0</v>
      </c>
      <c r="P27" s="5">
        <f>IF(COUNTIF($D$5:D27,D27)&gt;=2,"",SUMIF($D:$D,D27,$E:$E))</f>
        <v>0</v>
      </c>
      <c r="Q27" s="2">
        <f>IF(COUNTIF($D$5:D27,D27)&gt;=2,"",SUMIF($D:$D,D27,$L:$L))</f>
        <v>0</v>
      </c>
      <c r="R27" s="2">
        <f>table1347[[#This Row],[申請者別合計（円）]]*1.1</f>
        <v>0</v>
      </c>
      <c r="S27" s="2">
        <f>IFERROR(ROUNDDOWN(table1347[[#This Row],[申請者別合計（円）]]*0.5,-3),"")</f>
        <v>0</v>
      </c>
      <c r="T27" s="1"/>
      <c r="U27" s="4">
        <f>IFERROR(table1347[[#This Row],[申請者別合計（円）]]-table1347[[#This Row],[県補助]]+table1347[[#This Row],[市町村費]],"")</f>
        <v>0</v>
      </c>
      <c r="Y27" s="8" t="s">
        <v>24</v>
      </c>
    </row>
    <row r="28" spans="2:25" hidden="1" x14ac:dyDescent="0.15">
      <c r="B28" s="12">
        <v>22</v>
      </c>
      <c r="C28" s="12"/>
      <c r="D28" s="12"/>
      <c r="E28" s="12"/>
      <c r="F28" s="12"/>
      <c r="G28" s="12"/>
      <c r="H28" s="12"/>
      <c r="I28" s="12"/>
      <c r="J28" s="13"/>
      <c r="K28" s="12"/>
      <c r="L28" s="16">
        <f>table1347[[#This Row],[ハウス資材単価（円）
税抜]]*table1347[[#This Row],[数量]]</f>
        <v>0</v>
      </c>
      <c r="M28" s="16">
        <f>table1347[[#This Row],[事業費（円）
税抜]]*1.1</f>
        <v>0</v>
      </c>
      <c r="N28" s="1"/>
      <c r="O28" s="4">
        <f>table1347[[#This Row],[要望者
（取組主体）名]]</f>
        <v>0</v>
      </c>
      <c r="P28" s="5">
        <f>IF(COUNTIF($D$5:D28,D28)&gt;=2,"",SUMIF($D:$D,D28,$E:$E))</f>
        <v>0</v>
      </c>
      <c r="Q28" s="2">
        <f>IF(COUNTIF($D$5:D28,D28)&gt;=2,"",SUMIF($D:$D,D28,$L:$L))</f>
        <v>0</v>
      </c>
      <c r="R28" s="2">
        <f>table1347[[#This Row],[申請者別合計（円）]]*1.1</f>
        <v>0</v>
      </c>
      <c r="S28" s="2">
        <f>IFERROR(ROUNDDOWN(table1347[[#This Row],[申請者別合計（円）]]*0.5,-3),"")</f>
        <v>0</v>
      </c>
      <c r="T28" s="1"/>
      <c r="U28" s="4">
        <f>IFERROR(table1347[[#This Row],[申請者別合計（円）]]-table1347[[#This Row],[県補助]]+table1347[[#This Row],[市町村費]],"")</f>
        <v>0</v>
      </c>
      <c r="Y28" s="8" t="s">
        <v>25</v>
      </c>
    </row>
    <row r="29" spans="2:25" hidden="1" x14ac:dyDescent="0.15">
      <c r="B29" s="12">
        <v>23</v>
      </c>
      <c r="C29" s="12"/>
      <c r="D29" s="12"/>
      <c r="E29" s="12"/>
      <c r="F29" s="12"/>
      <c r="G29" s="12"/>
      <c r="H29" s="12"/>
      <c r="I29" s="12"/>
      <c r="J29" s="13"/>
      <c r="K29" s="12"/>
      <c r="L29" s="16">
        <f>table1347[[#This Row],[ハウス資材単価（円）
税抜]]*table1347[[#This Row],[数量]]</f>
        <v>0</v>
      </c>
      <c r="M29" s="16">
        <f>table1347[[#This Row],[事業費（円）
税抜]]*1.1</f>
        <v>0</v>
      </c>
      <c r="N29" s="1"/>
      <c r="O29" s="4">
        <f>table1347[[#This Row],[要望者
（取組主体）名]]</f>
        <v>0</v>
      </c>
      <c r="P29" s="5">
        <f>IF(COUNTIF($D$5:D29,D29)&gt;=2,"",SUMIF($D:$D,D29,$E:$E))</f>
        <v>0</v>
      </c>
      <c r="Q29" s="2">
        <f>IF(COUNTIF($D$5:D29,D29)&gt;=2,"",SUMIF($D:$D,D29,$L:$L))</f>
        <v>0</v>
      </c>
      <c r="R29" s="2">
        <f>table1347[[#This Row],[申請者別合計（円）]]*1.1</f>
        <v>0</v>
      </c>
      <c r="S29" s="2">
        <f>IFERROR(ROUNDDOWN(table1347[[#This Row],[申請者別合計（円）]]*0.5,-3),"")</f>
        <v>0</v>
      </c>
      <c r="T29" s="1"/>
      <c r="U29" s="4">
        <f>IFERROR(table1347[[#This Row],[申請者別合計（円）]]-table1347[[#This Row],[県補助]]+table1347[[#This Row],[市町村費]],"")</f>
        <v>0</v>
      </c>
      <c r="Y29" s="8" t="s">
        <v>26</v>
      </c>
    </row>
    <row r="30" spans="2:25" hidden="1" x14ac:dyDescent="0.15">
      <c r="B30" s="12">
        <v>24</v>
      </c>
      <c r="C30" s="12"/>
      <c r="D30" s="12"/>
      <c r="E30" s="12"/>
      <c r="F30" s="12"/>
      <c r="G30" s="12"/>
      <c r="H30" s="12"/>
      <c r="I30" s="12"/>
      <c r="J30" s="13"/>
      <c r="K30" s="12"/>
      <c r="L30" s="16">
        <f>table1347[[#This Row],[ハウス資材単価（円）
税抜]]*table1347[[#This Row],[数量]]</f>
        <v>0</v>
      </c>
      <c r="M30" s="16">
        <f>table1347[[#This Row],[事業費（円）
税抜]]*1.1</f>
        <v>0</v>
      </c>
      <c r="N30" s="1"/>
      <c r="O30" s="4">
        <f>table1347[[#This Row],[要望者
（取組主体）名]]</f>
        <v>0</v>
      </c>
      <c r="P30" s="5">
        <f>IF(COUNTIF($D$5:D30,D30)&gt;=2,"",SUMIF($D:$D,D30,$E:$E))</f>
        <v>0</v>
      </c>
      <c r="Q30" s="2">
        <f>IF(COUNTIF($D$5:D30,D30)&gt;=2,"",SUMIF($D:$D,D30,$L:$L))</f>
        <v>0</v>
      </c>
      <c r="R30" s="2">
        <f>table1347[[#This Row],[申請者別合計（円）]]*1.1</f>
        <v>0</v>
      </c>
      <c r="S30" s="2">
        <f>IFERROR(ROUNDDOWN(table1347[[#This Row],[申請者別合計（円）]]*0.5,-3),"")</f>
        <v>0</v>
      </c>
      <c r="T30" s="1"/>
      <c r="U30" s="4">
        <f>IFERROR(table1347[[#This Row],[申請者別合計（円）]]-table1347[[#This Row],[県補助]]+table1347[[#This Row],[市町村費]],"")</f>
        <v>0</v>
      </c>
      <c r="Y30" s="8" t="s">
        <v>27</v>
      </c>
    </row>
    <row r="31" spans="2:25" hidden="1" x14ac:dyDescent="0.15">
      <c r="B31" s="12">
        <v>25</v>
      </c>
      <c r="C31" s="12"/>
      <c r="D31" s="12"/>
      <c r="E31" s="12"/>
      <c r="F31" s="12"/>
      <c r="G31" s="12"/>
      <c r="H31" s="12"/>
      <c r="I31" s="12"/>
      <c r="J31" s="13"/>
      <c r="K31" s="12"/>
      <c r="L31" s="16">
        <f>table1347[[#This Row],[ハウス資材単価（円）
税抜]]*table1347[[#This Row],[数量]]</f>
        <v>0</v>
      </c>
      <c r="M31" s="16">
        <f>table1347[[#This Row],[事業費（円）
税抜]]*1.1</f>
        <v>0</v>
      </c>
      <c r="N31" s="1"/>
      <c r="O31" s="4">
        <f>table1347[[#This Row],[要望者
（取組主体）名]]</f>
        <v>0</v>
      </c>
      <c r="P31" s="5">
        <f>IF(COUNTIF($D$5:D31,D31)&gt;=2,"",SUMIF($D:$D,D31,$E:$E))</f>
        <v>0</v>
      </c>
      <c r="Q31" s="2">
        <f>IF(COUNTIF($D$5:D31,D31)&gt;=2,"",SUMIF($D:$D,D31,$L:$L))</f>
        <v>0</v>
      </c>
      <c r="R31" s="2">
        <f>table1347[[#This Row],[申請者別合計（円）]]*1.1</f>
        <v>0</v>
      </c>
      <c r="S31" s="2">
        <f>IFERROR(ROUNDDOWN(table1347[[#This Row],[申請者別合計（円）]]*0.5,-3),"")</f>
        <v>0</v>
      </c>
      <c r="T31" s="1"/>
      <c r="U31" s="4">
        <f>IFERROR(table1347[[#This Row],[申請者別合計（円）]]-table1347[[#This Row],[県補助]]+table1347[[#This Row],[市町村費]],"")</f>
        <v>0</v>
      </c>
      <c r="Y31" s="8" t="s">
        <v>28</v>
      </c>
    </row>
    <row r="32" spans="2:25" hidden="1" x14ac:dyDescent="0.15">
      <c r="B32" s="12">
        <v>26</v>
      </c>
      <c r="C32" s="12"/>
      <c r="D32" s="12"/>
      <c r="E32" s="12"/>
      <c r="F32" s="12"/>
      <c r="G32" s="12"/>
      <c r="H32" s="12"/>
      <c r="I32" s="12"/>
      <c r="J32" s="13"/>
      <c r="K32" s="12"/>
      <c r="L32" s="16">
        <f>table1347[[#This Row],[ハウス資材単価（円）
税抜]]*table1347[[#This Row],[数量]]</f>
        <v>0</v>
      </c>
      <c r="M32" s="16">
        <f>table1347[[#This Row],[事業費（円）
税抜]]*1.1</f>
        <v>0</v>
      </c>
      <c r="N32" s="1"/>
      <c r="O32" s="4">
        <f>table1347[[#This Row],[要望者
（取組主体）名]]</f>
        <v>0</v>
      </c>
      <c r="P32" s="5">
        <f>IF(COUNTIF($D$5:D32,D32)&gt;=2,"",SUMIF($D:$D,D32,$E:$E))</f>
        <v>0</v>
      </c>
      <c r="Q32" s="2">
        <f>IF(COUNTIF($D$5:D32,D32)&gt;=2,"",SUMIF($D:$D,D32,$L:$L))</f>
        <v>0</v>
      </c>
      <c r="R32" s="2">
        <f>table1347[[#This Row],[申請者別合計（円）]]*1.1</f>
        <v>0</v>
      </c>
      <c r="S32" s="2">
        <f>IFERROR(ROUNDDOWN(table1347[[#This Row],[申請者別合計（円）]]*0.5,-3),"")</f>
        <v>0</v>
      </c>
      <c r="T32" s="1"/>
      <c r="U32" s="4">
        <f>IFERROR(table1347[[#This Row],[申請者別合計（円）]]-table1347[[#This Row],[県補助]]+table1347[[#This Row],[市町村費]],"")</f>
        <v>0</v>
      </c>
      <c r="Y32" s="8" t="s">
        <v>29</v>
      </c>
    </row>
    <row r="33" spans="2:25" hidden="1" x14ac:dyDescent="0.15">
      <c r="B33" s="12">
        <v>27</v>
      </c>
      <c r="C33" s="12"/>
      <c r="D33" s="12"/>
      <c r="E33" s="12"/>
      <c r="F33" s="12"/>
      <c r="G33" s="12"/>
      <c r="H33" s="12"/>
      <c r="I33" s="12"/>
      <c r="J33" s="13"/>
      <c r="K33" s="12"/>
      <c r="L33" s="16">
        <f>table1347[[#This Row],[ハウス資材単価（円）
税抜]]*table1347[[#This Row],[数量]]</f>
        <v>0</v>
      </c>
      <c r="M33" s="16">
        <f>table1347[[#This Row],[事業費（円）
税抜]]*1.1</f>
        <v>0</v>
      </c>
      <c r="N33" s="1"/>
      <c r="O33" s="4">
        <f>table1347[[#This Row],[要望者
（取組主体）名]]</f>
        <v>0</v>
      </c>
      <c r="P33" s="5">
        <f>IF(COUNTIF($D$5:D33,D33)&gt;=2,"",SUMIF($D:$D,D33,$E:$E))</f>
        <v>0</v>
      </c>
      <c r="Q33" s="2">
        <f>IF(COUNTIF($D$5:D33,D33)&gt;=2,"",SUMIF($D:$D,D33,$L:$L))</f>
        <v>0</v>
      </c>
      <c r="R33" s="2">
        <f>table1347[[#This Row],[申請者別合計（円）]]*1.1</f>
        <v>0</v>
      </c>
      <c r="S33" s="2">
        <f>IFERROR(ROUNDDOWN(table1347[[#This Row],[申請者別合計（円）]]*0.5,-3),"")</f>
        <v>0</v>
      </c>
      <c r="T33" s="1"/>
      <c r="U33" s="4">
        <f>IFERROR(table1347[[#This Row],[申請者別合計（円）]]-table1347[[#This Row],[県補助]]+table1347[[#This Row],[市町村費]],"")</f>
        <v>0</v>
      </c>
      <c r="Y33" s="8"/>
    </row>
    <row r="34" spans="2:25" hidden="1" x14ac:dyDescent="0.15">
      <c r="B34" s="12">
        <v>28</v>
      </c>
      <c r="C34" s="12"/>
      <c r="D34" s="12"/>
      <c r="E34" s="12"/>
      <c r="F34" s="12"/>
      <c r="G34" s="12"/>
      <c r="H34" s="12"/>
      <c r="I34" s="12"/>
      <c r="J34" s="13"/>
      <c r="K34" s="12"/>
      <c r="L34" s="16">
        <f>table1347[[#This Row],[ハウス資材単価（円）
税抜]]*table1347[[#This Row],[数量]]</f>
        <v>0</v>
      </c>
      <c r="M34" s="16">
        <f>table1347[[#This Row],[事業費（円）
税抜]]*1.1</f>
        <v>0</v>
      </c>
      <c r="N34" s="1"/>
      <c r="O34" s="4">
        <f>table1347[[#This Row],[要望者
（取組主体）名]]</f>
        <v>0</v>
      </c>
      <c r="P34" s="5">
        <f>IF(COUNTIF($D$5:D34,D34)&gt;=2,"",SUMIF($D:$D,D34,$E:$E))</f>
        <v>0</v>
      </c>
      <c r="Q34" s="2">
        <f>IF(COUNTIF($D$5:D34,D34)&gt;=2,"",SUMIF($D:$D,D34,$L:$L))</f>
        <v>0</v>
      </c>
      <c r="R34" s="2">
        <f>table1347[[#This Row],[申請者別合計（円）]]*1.1</f>
        <v>0</v>
      </c>
      <c r="S34" s="2">
        <f>IFERROR(ROUNDDOWN(table1347[[#This Row],[申請者別合計（円）]]*0.5,-3),"")</f>
        <v>0</v>
      </c>
      <c r="T34" s="1"/>
      <c r="U34" s="4">
        <f>IFERROR(table1347[[#This Row],[申請者別合計（円）]]-table1347[[#This Row],[県補助]]+table1347[[#This Row],[市町村費]],"")</f>
        <v>0</v>
      </c>
      <c r="Y34" s="8"/>
    </row>
    <row r="35" spans="2:25" hidden="1" x14ac:dyDescent="0.15">
      <c r="B35" s="12">
        <v>29</v>
      </c>
      <c r="C35" s="12"/>
      <c r="D35" s="12"/>
      <c r="E35" s="12"/>
      <c r="F35" s="12"/>
      <c r="G35" s="12"/>
      <c r="H35" s="12"/>
      <c r="I35" s="12"/>
      <c r="J35" s="13"/>
      <c r="K35" s="12"/>
      <c r="L35" s="16">
        <f>table1347[[#This Row],[ハウス資材単価（円）
税抜]]*table1347[[#This Row],[数量]]</f>
        <v>0</v>
      </c>
      <c r="M35" s="16">
        <f>table1347[[#This Row],[事業費（円）
税抜]]*1.1</f>
        <v>0</v>
      </c>
      <c r="N35" s="1"/>
      <c r="O35" s="4">
        <f>table1347[[#This Row],[要望者
（取組主体）名]]</f>
        <v>0</v>
      </c>
      <c r="P35" s="5">
        <f>IF(COUNTIF($D$5:D35,D35)&gt;=2,"",SUMIF($D:$D,D35,$E:$E))</f>
        <v>0</v>
      </c>
      <c r="Q35" s="2">
        <f>IF(COUNTIF($D$5:D35,D35)&gt;=2,"",SUMIF($D:$D,D35,$L:$L))</f>
        <v>0</v>
      </c>
      <c r="R35" s="2">
        <f>table1347[[#This Row],[申請者別合計（円）]]*1.1</f>
        <v>0</v>
      </c>
      <c r="S35" s="2">
        <f>IFERROR(ROUNDDOWN(table1347[[#This Row],[申請者別合計（円）]]*0.5,-3),"")</f>
        <v>0</v>
      </c>
      <c r="T35" s="1"/>
      <c r="U35" s="4">
        <f>IFERROR(table1347[[#This Row],[申請者別合計（円）]]-table1347[[#This Row],[県補助]]+table1347[[#This Row],[市町村費]],"")</f>
        <v>0</v>
      </c>
      <c r="Y35" s="8"/>
    </row>
    <row r="36" spans="2:25" hidden="1" x14ac:dyDescent="0.15">
      <c r="B36" s="12">
        <v>30</v>
      </c>
      <c r="C36" s="12"/>
      <c r="D36" s="12"/>
      <c r="E36" s="12"/>
      <c r="F36" s="12"/>
      <c r="G36" s="12"/>
      <c r="H36" s="12"/>
      <c r="I36" s="12"/>
      <c r="J36" s="13"/>
      <c r="K36" s="12"/>
      <c r="L36" s="16">
        <f>table1347[[#This Row],[ハウス資材単価（円）
税抜]]*table1347[[#This Row],[数量]]</f>
        <v>0</v>
      </c>
      <c r="M36" s="16">
        <f>table1347[[#This Row],[事業費（円）
税抜]]*1.1</f>
        <v>0</v>
      </c>
      <c r="N36" s="1"/>
      <c r="O36" s="4">
        <f>table1347[[#This Row],[要望者
（取組主体）名]]</f>
        <v>0</v>
      </c>
      <c r="P36" s="5">
        <f>IF(COUNTIF($D$5:D36,D36)&gt;=2,"",SUMIF($D:$D,D36,$E:$E))</f>
        <v>0</v>
      </c>
      <c r="Q36" s="2">
        <f>IF(COUNTIF($D$5:D36,D36)&gt;=2,"",SUMIF($D:$D,D36,$L:$L))</f>
        <v>0</v>
      </c>
      <c r="R36" s="2">
        <f>table1347[[#This Row],[申請者別合計（円）]]*1.1</f>
        <v>0</v>
      </c>
      <c r="S36" s="2">
        <f>IFERROR(ROUNDDOWN(table1347[[#This Row],[申請者別合計（円）]]*0.5,-3),"")</f>
        <v>0</v>
      </c>
      <c r="T36" s="1"/>
      <c r="U36" s="4">
        <f>IFERROR(table1347[[#This Row],[申請者別合計（円）]]-table1347[[#This Row],[県補助]]+table1347[[#This Row],[市町村費]],"")</f>
        <v>0</v>
      </c>
      <c r="Y36" s="8" t="s">
        <v>49</v>
      </c>
    </row>
    <row r="37" spans="2:25" hidden="1" x14ac:dyDescent="0.15">
      <c r="B37" s="12">
        <v>31</v>
      </c>
      <c r="C37" s="12"/>
      <c r="D37" s="12"/>
      <c r="E37" s="12"/>
      <c r="F37" s="12"/>
      <c r="G37" s="12"/>
      <c r="H37" s="12"/>
      <c r="I37" s="12"/>
      <c r="J37" s="13"/>
      <c r="K37" s="12"/>
      <c r="L37" s="16">
        <f>table1347[[#This Row],[ハウス資材単価（円）
税抜]]*table1347[[#This Row],[数量]]</f>
        <v>0</v>
      </c>
      <c r="M37" s="16">
        <f>table1347[[#This Row],[事業費（円）
税抜]]*1.1</f>
        <v>0</v>
      </c>
      <c r="N37" s="1"/>
      <c r="O37" s="4">
        <f>table1347[[#This Row],[要望者
（取組主体）名]]</f>
        <v>0</v>
      </c>
      <c r="P37" s="5">
        <f>IF(COUNTIF($D$5:D37,D37)&gt;=2,"",SUMIF($D:$D,D37,$E:$E))</f>
        <v>0</v>
      </c>
      <c r="Q37" s="2">
        <f>IF(COUNTIF($D$5:D37,D37)&gt;=2,"",SUMIF($D:$D,D37,$L:$L))</f>
        <v>0</v>
      </c>
      <c r="R37" s="2">
        <f>table1347[[#This Row],[申請者別合計（円）]]*1.1</f>
        <v>0</v>
      </c>
      <c r="S37" s="2">
        <f>IFERROR(ROUNDDOWN(table1347[[#This Row],[申請者別合計（円）]]*0.5,-3),"")</f>
        <v>0</v>
      </c>
      <c r="T37" s="1"/>
      <c r="U37" s="4">
        <f>IFERROR(table1347[[#This Row],[申請者別合計（円）]]-table1347[[#This Row],[県補助]]+table1347[[#This Row],[市町村費]],"")</f>
        <v>0</v>
      </c>
      <c r="Y37" s="8" t="s">
        <v>50</v>
      </c>
    </row>
    <row r="38" spans="2:25" hidden="1" x14ac:dyDescent="0.15">
      <c r="B38" s="12">
        <v>32</v>
      </c>
      <c r="C38" s="12"/>
      <c r="D38" s="12"/>
      <c r="E38" s="12"/>
      <c r="F38" s="12"/>
      <c r="G38" s="12"/>
      <c r="H38" s="12"/>
      <c r="I38" s="12"/>
      <c r="J38" s="13"/>
      <c r="K38" s="12"/>
      <c r="L38" s="16">
        <f>table1347[[#This Row],[ハウス資材単価（円）
税抜]]*table1347[[#This Row],[数量]]</f>
        <v>0</v>
      </c>
      <c r="M38" s="16">
        <f>table1347[[#This Row],[事業費（円）
税抜]]*1.1</f>
        <v>0</v>
      </c>
      <c r="N38" s="1"/>
      <c r="O38" s="4">
        <f>table1347[[#This Row],[要望者
（取組主体）名]]</f>
        <v>0</v>
      </c>
      <c r="P38" s="5">
        <f>IF(COUNTIF($D$5:D38,D38)&gt;=2,"",SUMIF($D:$D,D38,$E:$E))</f>
        <v>0</v>
      </c>
      <c r="Q38" s="2">
        <f>IF(COUNTIF($D$5:D38,D38)&gt;=2,"",SUMIF($D:$D,D38,$L:$L))</f>
        <v>0</v>
      </c>
      <c r="R38" s="2">
        <f>table1347[[#This Row],[申請者別合計（円）]]*1.1</f>
        <v>0</v>
      </c>
      <c r="S38" s="2">
        <f>IFERROR(ROUNDDOWN(table1347[[#This Row],[申請者別合計（円）]]*0.5,-3),"")</f>
        <v>0</v>
      </c>
      <c r="T38" s="1"/>
      <c r="U38" s="4">
        <f>IFERROR(table1347[[#This Row],[申請者別合計（円）]]-table1347[[#This Row],[県補助]]+table1347[[#This Row],[市町村費]],"")</f>
        <v>0</v>
      </c>
      <c r="Y38" s="8"/>
    </row>
    <row r="39" spans="2:25" hidden="1" x14ac:dyDescent="0.15">
      <c r="B39" s="12">
        <v>33</v>
      </c>
      <c r="C39" s="12"/>
      <c r="D39" s="12"/>
      <c r="E39" s="12"/>
      <c r="F39" s="12"/>
      <c r="G39" s="12"/>
      <c r="H39" s="12"/>
      <c r="I39" s="12"/>
      <c r="J39" s="13"/>
      <c r="K39" s="12"/>
      <c r="L39" s="16">
        <f>table1347[[#This Row],[ハウス資材単価（円）
税抜]]*table1347[[#This Row],[数量]]</f>
        <v>0</v>
      </c>
      <c r="M39" s="16">
        <f>table1347[[#This Row],[事業費（円）
税抜]]*1.1</f>
        <v>0</v>
      </c>
      <c r="N39" s="1"/>
      <c r="O39" s="4">
        <f>table1347[[#This Row],[要望者
（取組主体）名]]</f>
        <v>0</v>
      </c>
      <c r="P39" s="5">
        <f>IF(COUNTIF($D$5:D39,D39)&gt;=2,"",SUMIF($D:$D,D39,$E:$E))</f>
        <v>0</v>
      </c>
      <c r="Q39" s="2">
        <f>IF(COUNTIF($D$5:D39,D39)&gt;=2,"",SUMIF($D:$D,D39,$L:$L))</f>
        <v>0</v>
      </c>
      <c r="R39" s="2">
        <f>table1347[[#This Row],[申請者別合計（円）]]*1.1</f>
        <v>0</v>
      </c>
      <c r="S39" s="2">
        <f>IFERROR(ROUNDDOWN(table1347[[#This Row],[申請者別合計（円）]]*0.5,-3),"")</f>
        <v>0</v>
      </c>
      <c r="T39" s="1"/>
      <c r="U39" s="4">
        <f>IFERROR(table1347[[#This Row],[申請者別合計（円）]]-table1347[[#This Row],[県補助]]+table1347[[#This Row],[市町村費]],"")</f>
        <v>0</v>
      </c>
      <c r="Y39" s="8"/>
    </row>
    <row r="40" spans="2:25" hidden="1" x14ac:dyDescent="0.15">
      <c r="B40" s="12">
        <v>34</v>
      </c>
      <c r="C40" s="12"/>
      <c r="D40" s="12"/>
      <c r="E40" s="12"/>
      <c r="F40" s="12"/>
      <c r="G40" s="12"/>
      <c r="H40" s="12"/>
      <c r="I40" s="12"/>
      <c r="J40" s="13"/>
      <c r="K40" s="12"/>
      <c r="L40" s="16">
        <f>table1347[[#This Row],[ハウス資材単価（円）
税抜]]*table1347[[#This Row],[数量]]</f>
        <v>0</v>
      </c>
      <c r="M40" s="16">
        <f>table1347[[#This Row],[事業費（円）
税抜]]*1.1</f>
        <v>0</v>
      </c>
      <c r="N40" s="1"/>
      <c r="O40" s="4">
        <f>table1347[[#This Row],[要望者
（取組主体）名]]</f>
        <v>0</v>
      </c>
      <c r="P40" s="5">
        <f>IF(COUNTIF($D$5:D40,D40)&gt;=2,"",SUMIF($D:$D,D40,$E:$E))</f>
        <v>0</v>
      </c>
      <c r="Q40" s="2">
        <f>IF(COUNTIF($D$5:D40,D40)&gt;=2,"",SUMIF($D:$D,D40,$L:$L))</f>
        <v>0</v>
      </c>
      <c r="R40" s="2">
        <f>table1347[[#This Row],[申請者別合計（円）]]*1.1</f>
        <v>0</v>
      </c>
      <c r="S40" s="2">
        <f>IFERROR(ROUNDDOWN(table1347[[#This Row],[申請者別合計（円）]]*0.5,-3),"")</f>
        <v>0</v>
      </c>
      <c r="T40" s="1"/>
      <c r="U40" s="4">
        <f>IFERROR(table1347[[#This Row],[申請者別合計（円）]]-table1347[[#This Row],[県補助]]+table1347[[#This Row],[市町村費]],"")</f>
        <v>0</v>
      </c>
      <c r="Y40" s="8" t="s">
        <v>32</v>
      </c>
    </row>
    <row r="41" spans="2:25" hidden="1" x14ac:dyDescent="0.15">
      <c r="B41" s="12">
        <v>35</v>
      </c>
      <c r="C41" s="12"/>
      <c r="D41" s="12"/>
      <c r="E41" s="12"/>
      <c r="F41" s="12"/>
      <c r="G41" s="12"/>
      <c r="H41" s="12"/>
      <c r="I41" s="12"/>
      <c r="J41" s="13"/>
      <c r="K41" s="12"/>
      <c r="L41" s="16">
        <f>table1347[[#This Row],[ハウス資材単価（円）
税抜]]*table1347[[#This Row],[数量]]</f>
        <v>0</v>
      </c>
      <c r="M41" s="16">
        <f>table1347[[#This Row],[事業費（円）
税抜]]*1.1</f>
        <v>0</v>
      </c>
      <c r="N41" s="1"/>
      <c r="O41" s="4">
        <f>table1347[[#This Row],[要望者
（取組主体）名]]</f>
        <v>0</v>
      </c>
      <c r="P41" s="5">
        <f>IF(COUNTIF($D$5:D41,D41)&gt;=2,"",SUMIF($D:$D,D41,$E:$E))</f>
        <v>0</v>
      </c>
      <c r="Q41" s="2">
        <f>IF(COUNTIF($D$5:D41,D41)&gt;=2,"",SUMIF($D:$D,D41,$L:$L))</f>
        <v>0</v>
      </c>
      <c r="R41" s="2">
        <f>table1347[[#This Row],[申請者別合計（円）]]*1.1</f>
        <v>0</v>
      </c>
      <c r="S41" s="2">
        <f>IFERROR(ROUNDDOWN(table1347[[#This Row],[申請者別合計（円）]]*0.5,-3),"")</f>
        <v>0</v>
      </c>
      <c r="T41" s="1"/>
      <c r="U41" s="4">
        <f>IFERROR(table1347[[#This Row],[申請者別合計（円）]]-table1347[[#This Row],[県補助]]+table1347[[#This Row],[市町村費]],"")</f>
        <v>0</v>
      </c>
      <c r="Y41" s="8" t="s">
        <v>31</v>
      </c>
    </row>
    <row r="42" spans="2:25" hidden="1" x14ac:dyDescent="0.15">
      <c r="B42" s="12">
        <v>36</v>
      </c>
      <c r="C42" s="12"/>
      <c r="D42" s="12"/>
      <c r="E42" s="12"/>
      <c r="F42" s="12"/>
      <c r="G42" s="12"/>
      <c r="H42" s="12"/>
      <c r="I42" s="12"/>
      <c r="J42" s="13"/>
      <c r="K42" s="12"/>
      <c r="L42" s="16">
        <f>table1347[[#This Row],[ハウス資材単価（円）
税抜]]*table1347[[#This Row],[数量]]</f>
        <v>0</v>
      </c>
      <c r="M42" s="16">
        <f>table1347[[#This Row],[事業費（円）
税抜]]*1.1</f>
        <v>0</v>
      </c>
      <c r="N42" s="1"/>
      <c r="O42" s="4">
        <f>table1347[[#This Row],[要望者
（取組主体）名]]</f>
        <v>0</v>
      </c>
      <c r="P42" s="5">
        <f>IF(COUNTIF($D$5:D42,D42)&gt;=2,"",SUMIF($D:$D,D42,$E:$E))</f>
        <v>0</v>
      </c>
      <c r="Q42" s="2">
        <f>IF(COUNTIF($D$5:D42,D42)&gt;=2,"",SUMIF($D:$D,D42,$L:$L))</f>
        <v>0</v>
      </c>
      <c r="R42" s="2">
        <f>table1347[[#This Row],[申請者別合計（円）]]*1.1</f>
        <v>0</v>
      </c>
      <c r="S42" s="2">
        <f>IFERROR(ROUNDDOWN(table1347[[#This Row],[申請者別合計（円）]]*0.5,-3),"")</f>
        <v>0</v>
      </c>
      <c r="T42" s="1"/>
      <c r="U42" s="4">
        <f>IFERROR(table1347[[#This Row],[申請者別合計（円）]]-table1347[[#This Row],[県補助]]+table1347[[#This Row],[市町村費]],"")</f>
        <v>0</v>
      </c>
      <c r="Y42" s="8" t="s">
        <v>30</v>
      </c>
    </row>
    <row r="43" spans="2:25" hidden="1" x14ac:dyDescent="0.15">
      <c r="B43" s="12">
        <v>37</v>
      </c>
      <c r="C43" s="12"/>
      <c r="D43" s="12"/>
      <c r="E43" s="12"/>
      <c r="F43" s="12"/>
      <c r="G43" s="12"/>
      <c r="H43" s="12"/>
      <c r="I43" s="12"/>
      <c r="J43" s="13"/>
      <c r="K43" s="12"/>
      <c r="L43" s="16">
        <f>table1347[[#This Row],[ハウス資材単価（円）
税抜]]*table1347[[#This Row],[数量]]</f>
        <v>0</v>
      </c>
      <c r="M43" s="16">
        <f>table1347[[#This Row],[事業費（円）
税抜]]*1.1</f>
        <v>0</v>
      </c>
      <c r="N43" s="1"/>
      <c r="O43" s="4">
        <f>table1347[[#This Row],[要望者
（取組主体）名]]</f>
        <v>0</v>
      </c>
      <c r="P43" s="5">
        <f>IF(COUNTIF($D$5:D43,D43)&gt;=2,"",SUMIF($D:$D,D43,$E:$E))</f>
        <v>0</v>
      </c>
      <c r="Q43" s="2">
        <f>IF(COUNTIF($D$5:D43,D43)&gt;=2,"",SUMIF($D:$D,D43,$L:$L))</f>
        <v>0</v>
      </c>
      <c r="R43" s="2">
        <f>table1347[[#This Row],[申請者別合計（円）]]*1.1</f>
        <v>0</v>
      </c>
      <c r="S43" s="2">
        <f>IFERROR(ROUNDDOWN(table1347[[#This Row],[申請者別合計（円）]]*0.5,-3),"")</f>
        <v>0</v>
      </c>
      <c r="T43" s="1"/>
      <c r="U43" s="4">
        <f>IFERROR(table1347[[#This Row],[申請者別合計（円）]]-table1347[[#This Row],[県補助]]+table1347[[#This Row],[市町村費]],"")</f>
        <v>0</v>
      </c>
      <c r="Y43" s="8"/>
    </row>
    <row r="44" spans="2:25" hidden="1" x14ac:dyDescent="0.15">
      <c r="B44" s="12">
        <v>38</v>
      </c>
      <c r="C44" s="12"/>
      <c r="D44" s="12"/>
      <c r="E44" s="12"/>
      <c r="F44" s="12"/>
      <c r="G44" s="12"/>
      <c r="H44" s="12"/>
      <c r="I44" s="12"/>
      <c r="J44" s="13"/>
      <c r="K44" s="12"/>
      <c r="L44" s="16">
        <f>table1347[[#This Row],[ハウス資材単価（円）
税抜]]*table1347[[#This Row],[数量]]</f>
        <v>0</v>
      </c>
      <c r="M44" s="16">
        <f>table1347[[#This Row],[事業費（円）
税抜]]*1.1</f>
        <v>0</v>
      </c>
      <c r="N44" s="1"/>
      <c r="O44" s="4">
        <f>table1347[[#This Row],[要望者
（取組主体）名]]</f>
        <v>0</v>
      </c>
      <c r="P44" s="5">
        <f>IF(COUNTIF($D$5:D44,D44)&gt;=2,"",SUMIF($D:$D,D44,$E:$E))</f>
        <v>0</v>
      </c>
      <c r="Q44" s="2">
        <f>IF(COUNTIF($D$5:D44,D44)&gt;=2,"",SUMIF($D:$D,D44,$L:$L))</f>
        <v>0</v>
      </c>
      <c r="R44" s="2">
        <f>table1347[[#This Row],[申請者別合計（円）]]*1.1</f>
        <v>0</v>
      </c>
      <c r="S44" s="2">
        <f>IFERROR(ROUNDDOWN(table1347[[#This Row],[申請者別合計（円）]]*0.5,-3),"")</f>
        <v>0</v>
      </c>
      <c r="T44" s="1"/>
      <c r="U44" s="4">
        <f>IFERROR(table1347[[#This Row],[申請者別合計（円）]]-table1347[[#This Row],[県補助]]+table1347[[#This Row],[市町村費]],"")</f>
        <v>0</v>
      </c>
      <c r="Y44" s="8"/>
    </row>
    <row r="45" spans="2:25" hidden="1" x14ac:dyDescent="0.15">
      <c r="B45" s="12">
        <v>39</v>
      </c>
      <c r="C45" s="12"/>
      <c r="D45" s="12"/>
      <c r="E45" s="12"/>
      <c r="F45" s="12"/>
      <c r="G45" s="12"/>
      <c r="H45" s="12"/>
      <c r="I45" s="12"/>
      <c r="J45" s="13"/>
      <c r="K45" s="12"/>
      <c r="L45" s="16">
        <f>table1347[[#This Row],[ハウス資材単価（円）
税抜]]*table1347[[#This Row],[数量]]</f>
        <v>0</v>
      </c>
      <c r="M45" s="16">
        <f>table1347[[#This Row],[事業費（円）
税抜]]*1.1</f>
        <v>0</v>
      </c>
      <c r="N45" s="1"/>
      <c r="O45" s="4">
        <f>table1347[[#This Row],[要望者
（取組主体）名]]</f>
        <v>0</v>
      </c>
      <c r="P45" s="5">
        <f>IF(COUNTIF($D$5:D45,D45)&gt;=2,"",SUMIF($D:$D,D45,$E:$E))</f>
        <v>0</v>
      </c>
      <c r="Q45" s="2">
        <f>IF(COUNTIF($D$5:D45,D45)&gt;=2,"",SUMIF($D:$D,D45,$L:$L))</f>
        <v>0</v>
      </c>
      <c r="R45" s="2">
        <f>table1347[[#This Row],[申請者別合計（円）]]*1.1</f>
        <v>0</v>
      </c>
      <c r="S45" s="2">
        <f>IFERROR(ROUNDDOWN(table1347[[#This Row],[申請者別合計（円）]]*0.5,-3),"")</f>
        <v>0</v>
      </c>
      <c r="T45" s="1"/>
      <c r="U45" s="4">
        <f>IFERROR(table1347[[#This Row],[申請者別合計（円）]]-table1347[[#This Row],[県補助]]+table1347[[#This Row],[市町村費]],"")</f>
        <v>0</v>
      </c>
      <c r="Y45" s="8"/>
    </row>
    <row r="46" spans="2:25" hidden="1" x14ac:dyDescent="0.15">
      <c r="B46" s="12">
        <v>40</v>
      </c>
      <c r="C46" s="12"/>
      <c r="D46" s="12"/>
      <c r="E46" s="12"/>
      <c r="F46" s="12"/>
      <c r="G46" s="12"/>
      <c r="H46" s="12"/>
      <c r="I46" s="12"/>
      <c r="J46" s="13"/>
      <c r="K46" s="12"/>
      <c r="L46" s="16">
        <f>table1347[[#This Row],[ハウス資材単価（円）
税抜]]*table1347[[#This Row],[数量]]</f>
        <v>0</v>
      </c>
      <c r="M46" s="16">
        <f>table1347[[#This Row],[事業費（円）
税抜]]*1.1</f>
        <v>0</v>
      </c>
      <c r="N46" s="1"/>
      <c r="O46" s="4">
        <f>table1347[[#This Row],[要望者
（取組主体）名]]</f>
        <v>0</v>
      </c>
      <c r="P46" s="5">
        <f>IF(COUNTIF($D$5:D46,D46)&gt;=2,"",SUMIF($D:$D,D46,$E:$E))</f>
        <v>0</v>
      </c>
      <c r="Q46" s="2">
        <f>IF(COUNTIF($D$5:D46,D46)&gt;=2,"",SUMIF($D:$D,D46,$L:$L))</f>
        <v>0</v>
      </c>
      <c r="R46" s="2">
        <f>table1347[[#This Row],[申請者別合計（円）]]*1.1</f>
        <v>0</v>
      </c>
      <c r="S46" s="2">
        <f>IFERROR(ROUNDDOWN(table1347[[#This Row],[申請者別合計（円）]]*0.5,-3),"")</f>
        <v>0</v>
      </c>
      <c r="T46" s="1"/>
      <c r="U46" s="4">
        <f>IFERROR(table1347[[#This Row],[申請者別合計（円）]]-table1347[[#This Row],[県補助]]+table1347[[#This Row],[市町村費]],"")</f>
        <v>0</v>
      </c>
      <c r="Y46" s="8"/>
    </row>
    <row r="47" spans="2:25" hidden="1" x14ac:dyDescent="0.15">
      <c r="B47" s="12">
        <v>41</v>
      </c>
      <c r="C47" s="12"/>
      <c r="D47" s="12"/>
      <c r="E47" s="12"/>
      <c r="F47" s="12"/>
      <c r="G47" s="12"/>
      <c r="H47" s="12"/>
      <c r="I47" s="12"/>
      <c r="J47" s="13"/>
      <c r="K47" s="12"/>
      <c r="L47" s="16">
        <f>table1347[[#This Row],[ハウス資材単価（円）
税抜]]*table1347[[#This Row],[数量]]</f>
        <v>0</v>
      </c>
      <c r="M47" s="16">
        <f>table1347[[#This Row],[事業費（円）
税抜]]*1.1</f>
        <v>0</v>
      </c>
      <c r="N47" s="1"/>
      <c r="O47" s="4">
        <f>table1347[[#This Row],[要望者
（取組主体）名]]</f>
        <v>0</v>
      </c>
      <c r="P47" s="5">
        <f>IF(COUNTIF($D$5:D47,D47)&gt;=2,"",SUMIF($D:$D,D47,$E:$E))</f>
        <v>0</v>
      </c>
      <c r="Q47" s="2">
        <f>IF(COUNTIF($D$5:D47,D47)&gt;=2,"",SUMIF($D:$D,D47,$L:$L))</f>
        <v>0</v>
      </c>
      <c r="R47" s="2">
        <f>table1347[[#This Row],[申請者別合計（円）]]*1.1</f>
        <v>0</v>
      </c>
      <c r="S47" s="2">
        <f>IFERROR(ROUNDDOWN(table1347[[#This Row],[申請者別合計（円）]]*0.5,-3),"")</f>
        <v>0</v>
      </c>
      <c r="T47" s="1"/>
      <c r="U47" s="4">
        <f>IFERROR(table1347[[#This Row],[申請者別合計（円）]]-table1347[[#This Row],[県補助]]+table1347[[#This Row],[市町村費]],"")</f>
        <v>0</v>
      </c>
      <c r="Y47" s="8"/>
    </row>
    <row r="48" spans="2:25" hidden="1" x14ac:dyDescent="0.15">
      <c r="B48" s="12">
        <v>42</v>
      </c>
      <c r="C48" s="12"/>
      <c r="D48" s="12"/>
      <c r="E48" s="12"/>
      <c r="F48" s="12"/>
      <c r="G48" s="12"/>
      <c r="H48" s="12"/>
      <c r="I48" s="12"/>
      <c r="J48" s="13"/>
      <c r="K48" s="12"/>
      <c r="L48" s="16">
        <f>table1347[[#This Row],[ハウス資材単価（円）
税抜]]*table1347[[#This Row],[数量]]</f>
        <v>0</v>
      </c>
      <c r="M48" s="16">
        <f>table1347[[#This Row],[事業費（円）
税抜]]*1.1</f>
        <v>0</v>
      </c>
      <c r="N48" s="1"/>
      <c r="O48" s="4">
        <f>table1347[[#This Row],[要望者
（取組主体）名]]</f>
        <v>0</v>
      </c>
      <c r="P48" s="5">
        <f>IF(COUNTIF($D$5:D48,D48)&gt;=2,"",SUMIF($D:$D,D48,$E:$E))</f>
        <v>0</v>
      </c>
      <c r="Q48" s="2">
        <f>IF(COUNTIF($D$5:D48,D48)&gt;=2,"",SUMIF($D:$D,D48,$L:$L))</f>
        <v>0</v>
      </c>
      <c r="R48" s="2">
        <f>table1347[[#This Row],[申請者別合計（円）]]*1.1</f>
        <v>0</v>
      </c>
      <c r="S48" s="2">
        <f>IFERROR(ROUNDDOWN(table1347[[#This Row],[申請者別合計（円）]]*0.5,-3),"")</f>
        <v>0</v>
      </c>
      <c r="T48" s="1"/>
      <c r="U48" s="4">
        <f>IFERROR(table1347[[#This Row],[申請者別合計（円）]]-table1347[[#This Row],[県補助]]+table1347[[#This Row],[市町村費]],"")</f>
        <v>0</v>
      </c>
      <c r="Y48" s="8"/>
    </row>
    <row r="49" spans="2:25" hidden="1" x14ac:dyDescent="0.15">
      <c r="B49" s="12">
        <v>43</v>
      </c>
      <c r="C49" s="12"/>
      <c r="D49" s="12"/>
      <c r="E49" s="12"/>
      <c r="F49" s="12"/>
      <c r="G49" s="12"/>
      <c r="H49" s="12"/>
      <c r="I49" s="12"/>
      <c r="J49" s="13"/>
      <c r="K49" s="12"/>
      <c r="L49" s="16">
        <f>table1347[[#This Row],[ハウス資材単価（円）
税抜]]*table1347[[#This Row],[数量]]</f>
        <v>0</v>
      </c>
      <c r="M49" s="16">
        <f>table1347[[#This Row],[事業費（円）
税抜]]*1.1</f>
        <v>0</v>
      </c>
      <c r="N49" s="1"/>
      <c r="O49" s="4">
        <f>table1347[[#This Row],[要望者
（取組主体）名]]</f>
        <v>0</v>
      </c>
      <c r="P49" s="5">
        <f>IF(COUNTIF($D$5:D49,D49)&gt;=2,"",SUMIF($D:$D,D49,$E:$E))</f>
        <v>0</v>
      </c>
      <c r="Q49" s="2">
        <f>IF(COUNTIF($D$5:D49,D49)&gt;=2,"",SUMIF($D:$D,D49,$L:$L))</f>
        <v>0</v>
      </c>
      <c r="R49" s="2">
        <f>table1347[[#This Row],[申請者別合計（円）]]*1.1</f>
        <v>0</v>
      </c>
      <c r="S49" s="2">
        <f>IFERROR(ROUNDDOWN(table1347[[#This Row],[申請者別合計（円）]]*0.5,-3),"")</f>
        <v>0</v>
      </c>
      <c r="T49" s="1"/>
      <c r="U49" s="4">
        <f>IFERROR(table1347[[#This Row],[申請者別合計（円）]]-table1347[[#This Row],[県補助]]+table1347[[#This Row],[市町村費]],"")</f>
        <v>0</v>
      </c>
      <c r="Y49" s="8"/>
    </row>
    <row r="50" spans="2:25" hidden="1" x14ac:dyDescent="0.15">
      <c r="B50" s="12">
        <v>44</v>
      </c>
      <c r="C50" s="12"/>
      <c r="D50" s="12"/>
      <c r="E50" s="12"/>
      <c r="F50" s="12"/>
      <c r="G50" s="12"/>
      <c r="H50" s="12"/>
      <c r="I50" s="12"/>
      <c r="J50" s="13"/>
      <c r="K50" s="12"/>
      <c r="L50" s="16">
        <f>table1347[[#This Row],[ハウス資材単価（円）
税抜]]*table1347[[#This Row],[数量]]</f>
        <v>0</v>
      </c>
      <c r="M50" s="16">
        <f>table1347[[#This Row],[事業費（円）
税抜]]*1.1</f>
        <v>0</v>
      </c>
      <c r="N50" s="1"/>
      <c r="O50" s="4">
        <f>table1347[[#This Row],[要望者
（取組主体）名]]</f>
        <v>0</v>
      </c>
      <c r="P50" s="5">
        <f>IF(COUNTIF($D$5:D50,D50)&gt;=2,"",SUMIF($D:$D,D50,$E:$E))</f>
        <v>0</v>
      </c>
      <c r="Q50" s="2">
        <f>IF(COUNTIF($D$5:D50,D50)&gt;=2,"",SUMIF($D:$D,D50,$L:$L))</f>
        <v>0</v>
      </c>
      <c r="R50" s="2">
        <f>table1347[[#This Row],[申請者別合計（円）]]*1.1</f>
        <v>0</v>
      </c>
      <c r="S50" s="2">
        <f>IFERROR(ROUNDDOWN(table1347[[#This Row],[申請者別合計（円）]]*0.5,-3),"")</f>
        <v>0</v>
      </c>
      <c r="T50" s="1"/>
      <c r="U50" s="4">
        <f>IFERROR(table1347[[#This Row],[申請者別合計（円）]]-table1347[[#This Row],[県補助]]+table1347[[#This Row],[市町村費]],"")</f>
        <v>0</v>
      </c>
      <c r="Y50" s="8"/>
    </row>
    <row r="51" spans="2:25" hidden="1" x14ac:dyDescent="0.15">
      <c r="B51" s="12">
        <v>45</v>
      </c>
      <c r="C51" s="12"/>
      <c r="D51" s="12"/>
      <c r="E51" s="12"/>
      <c r="F51" s="12"/>
      <c r="G51" s="12"/>
      <c r="H51" s="12"/>
      <c r="I51" s="12"/>
      <c r="J51" s="13"/>
      <c r="K51" s="12"/>
      <c r="L51" s="16">
        <f>table1347[[#This Row],[ハウス資材単価（円）
税抜]]*table1347[[#This Row],[数量]]</f>
        <v>0</v>
      </c>
      <c r="M51" s="16">
        <f>table1347[[#This Row],[事業費（円）
税抜]]*1.1</f>
        <v>0</v>
      </c>
      <c r="N51" s="1"/>
      <c r="O51" s="4">
        <f>table1347[[#This Row],[要望者
（取組主体）名]]</f>
        <v>0</v>
      </c>
      <c r="P51" s="5">
        <f>IF(COUNTIF($D$5:D51,D51)&gt;=2,"",SUMIF($D:$D,D51,$E:$E))</f>
        <v>0</v>
      </c>
      <c r="Q51" s="2">
        <f>IF(COUNTIF($D$5:D51,D51)&gt;=2,"",SUMIF($D:$D,D51,$L:$L))</f>
        <v>0</v>
      </c>
      <c r="R51" s="2">
        <f>table1347[[#This Row],[申請者別合計（円）]]*1.1</f>
        <v>0</v>
      </c>
      <c r="S51" s="2">
        <f>IFERROR(ROUNDDOWN(table1347[[#This Row],[申請者別合計（円）]]*0.5,-3),"")</f>
        <v>0</v>
      </c>
      <c r="T51" s="1"/>
      <c r="U51" s="4">
        <f>IFERROR(table1347[[#This Row],[申請者別合計（円）]]-table1347[[#This Row],[県補助]]+table1347[[#This Row],[市町村費]],"")</f>
        <v>0</v>
      </c>
      <c r="Y51" s="8"/>
    </row>
    <row r="52" spans="2:25" hidden="1" x14ac:dyDescent="0.15">
      <c r="B52" s="12">
        <v>46</v>
      </c>
      <c r="C52" s="12"/>
      <c r="D52" s="12"/>
      <c r="E52" s="12"/>
      <c r="F52" s="12"/>
      <c r="G52" s="12"/>
      <c r="H52" s="12"/>
      <c r="I52" s="12"/>
      <c r="J52" s="13"/>
      <c r="K52" s="12"/>
      <c r="L52" s="16">
        <f>table1347[[#This Row],[ハウス資材単価（円）
税抜]]*table1347[[#This Row],[数量]]</f>
        <v>0</v>
      </c>
      <c r="M52" s="16">
        <f>table1347[[#This Row],[事業費（円）
税抜]]*1.1</f>
        <v>0</v>
      </c>
      <c r="N52" s="1"/>
      <c r="O52" s="4">
        <f>table1347[[#This Row],[要望者
（取組主体）名]]</f>
        <v>0</v>
      </c>
      <c r="P52" s="5">
        <f>IF(COUNTIF($D$5:D52,D52)&gt;=2,"",SUMIF($D:$D,D52,$E:$E))</f>
        <v>0</v>
      </c>
      <c r="Q52" s="2">
        <f>IF(COUNTIF($D$5:D52,D52)&gt;=2,"",SUMIF($D:$D,D52,$L:$L))</f>
        <v>0</v>
      </c>
      <c r="R52" s="2">
        <f>table1347[[#This Row],[申請者別合計（円）]]*1.1</f>
        <v>0</v>
      </c>
      <c r="S52" s="2">
        <f>IFERROR(ROUNDDOWN(table1347[[#This Row],[申請者別合計（円）]]*0.5,-3),"")</f>
        <v>0</v>
      </c>
      <c r="T52" s="1"/>
      <c r="U52" s="4">
        <f>IFERROR(table1347[[#This Row],[申請者別合計（円）]]-table1347[[#This Row],[県補助]]+table1347[[#This Row],[市町村費]],"")</f>
        <v>0</v>
      </c>
      <c r="Y52" s="8"/>
    </row>
    <row r="53" spans="2:25" hidden="1" x14ac:dyDescent="0.15">
      <c r="B53" s="12">
        <v>47</v>
      </c>
      <c r="C53" s="12"/>
      <c r="D53" s="12"/>
      <c r="E53" s="12"/>
      <c r="F53" s="12"/>
      <c r="G53" s="12"/>
      <c r="H53" s="12"/>
      <c r="I53" s="12"/>
      <c r="J53" s="13"/>
      <c r="K53" s="12"/>
      <c r="L53" s="16">
        <f>table1347[[#This Row],[ハウス資材単価（円）
税抜]]*table1347[[#This Row],[数量]]</f>
        <v>0</v>
      </c>
      <c r="M53" s="16">
        <f>table1347[[#This Row],[事業費（円）
税抜]]*1.1</f>
        <v>0</v>
      </c>
      <c r="N53" s="1"/>
      <c r="O53" s="4">
        <f>table1347[[#This Row],[要望者
（取組主体）名]]</f>
        <v>0</v>
      </c>
      <c r="P53" s="5">
        <f>IF(COUNTIF($D$5:D53,D53)&gt;=2,"",SUMIF($D:$D,D53,$E:$E))</f>
        <v>0</v>
      </c>
      <c r="Q53" s="2">
        <f>IF(COUNTIF($D$5:D53,D53)&gt;=2,"",SUMIF($D:$D,D53,$L:$L))</f>
        <v>0</v>
      </c>
      <c r="R53" s="2">
        <f>table1347[[#This Row],[申請者別合計（円）]]*1.1</f>
        <v>0</v>
      </c>
      <c r="S53" s="2">
        <f>IFERROR(ROUNDDOWN(table1347[[#This Row],[申請者別合計（円）]]*0.5,-3),"")</f>
        <v>0</v>
      </c>
      <c r="T53" s="1"/>
      <c r="U53" s="4">
        <f>IFERROR(table1347[[#This Row],[申請者別合計（円）]]-table1347[[#This Row],[県補助]]+table1347[[#This Row],[市町村費]],"")</f>
        <v>0</v>
      </c>
      <c r="Y53" s="8"/>
    </row>
    <row r="54" spans="2:25" hidden="1" x14ac:dyDescent="0.15">
      <c r="B54" s="12">
        <v>48</v>
      </c>
      <c r="C54" s="12"/>
      <c r="D54" s="12"/>
      <c r="E54" s="12"/>
      <c r="F54" s="12"/>
      <c r="G54" s="12"/>
      <c r="H54" s="12"/>
      <c r="I54" s="12"/>
      <c r="J54" s="13"/>
      <c r="K54" s="12"/>
      <c r="L54" s="16">
        <f>table1347[[#This Row],[ハウス資材単価（円）
税抜]]*table1347[[#This Row],[数量]]</f>
        <v>0</v>
      </c>
      <c r="M54" s="16">
        <f>table1347[[#This Row],[事業費（円）
税抜]]*1.1</f>
        <v>0</v>
      </c>
      <c r="N54" s="1"/>
      <c r="O54" s="4">
        <f>table1347[[#This Row],[要望者
（取組主体）名]]</f>
        <v>0</v>
      </c>
      <c r="P54" s="5">
        <f>IF(COUNTIF($D$5:D54,D54)&gt;=2,"",SUMIF($D:$D,D54,$E:$E))</f>
        <v>0</v>
      </c>
      <c r="Q54" s="2">
        <f>IF(COUNTIF($D$5:D54,D54)&gt;=2,"",SUMIF($D:$D,D54,$L:$L))</f>
        <v>0</v>
      </c>
      <c r="R54" s="2">
        <f>table1347[[#This Row],[申請者別合計（円）]]*1.1</f>
        <v>0</v>
      </c>
      <c r="S54" s="2">
        <f>IFERROR(ROUNDDOWN(table1347[[#This Row],[申請者別合計（円）]]*0.5,-3),"")</f>
        <v>0</v>
      </c>
      <c r="T54" s="1"/>
      <c r="U54" s="4">
        <f>IFERROR(table1347[[#This Row],[申請者別合計（円）]]-table1347[[#This Row],[県補助]]+table1347[[#This Row],[市町村費]],"")</f>
        <v>0</v>
      </c>
      <c r="Y54" s="8"/>
    </row>
    <row r="55" spans="2:25" hidden="1" x14ac:dyDescent="0.15">
      <c r="B55" s="12">
        <v>49</v>
      </c>
      <c r="C55" s="12"/>
      <c r="D55" s="12"/>
      <c r="E55" s="12"/>
      <c r="F55" s="12"/>
      <c r="G55" s="12"/>
      <c r="H55" s="12"/>
      <c r="I55" s="12"/>
      <c r="J55" s="13"/>
      <c r="K55" s="12"/>
      <c r="L55" s="16">
        <f>table1347[[#This Row],[ハウス資材単価（円）
税抜]]*table1347[[#This Row],[数量]]</f>
        <v>0</v>
      </c>
      <c r="M55" s="16">
        <f>table1347[[#This Row],[事業費（円）
税抜]]*1.1</f>
        <v>0</v>
      </c>
      <c r="N55" s="1"/>
      <c r="O55" s="4">
        <f>table1347[[#This Row],[要望者
（取組主体）名]]</f>
        <v>0</v>
      </c>
      <c r="P55" s="5">
        <f>IF(COUNTIF($D$5:D55,D55)&gt;=2,"",SUMIF($D:$D,D55,$E:$E))</f>
        <v>0</v>
      </c>
      <c r="Q55" s="2">
        <f>IF(COUNTIF($D$5:D55,D55)&gt;=2,"",SUMIF($D:$D,D55,$L:$L))</f>
        <v>0</v>
      </c>
      <c r="R55" s="2">
        <f>table1347[[#This Row],[申請者別合計（円）]]*1.1</f>
        <v>0</v>
      </c>
      <c r="S55" s="2">
        <f>IFERROR(ROUNDDOWN(table1347[[#This Row],[申請者別合計（円）]]*0.5,-3),"")</f>
        <v>0</v>
      </c>
      <c r="T55" s="1"/>
      <c r="U55" s="4">
        <f>IFERROR(table1347[[#This Row],[申請者別合計（円）]]-table1347[[#This Row],[県補助]]+table1347[[#This Row],[市町村費]],"")</f>
        <v>0</v>
      </c>
      <c r="Y55" s="8"/>
    </row>
    <row r="56" spans="2:25" hidden="1" x14ac:dyDescent="0.15">
      <c r="B56" s="12">
        <v>50</v>
      </c>
      <c r="C56" s="12"/>
      <c r="D56" s="12"/>
      <c r="E56" s="12"/>
      <c r="F56" s="12"/>
      <c r="G56" s="12"/>
      <c r="H56" s="12"/>
      <c r="I56" s="12"/>
      <c r="J56" s="13"/>
      <c r="K56" s="12"/>
      <c r="L56" s="16">
        <f>table1347[[#This Row],[ハウス資材単価（円）
税抜]]*table1347[[#This Row],[数量]]</f>
        <v>0</v>
      </c>
      <c r="M56" s="16">
        <f>table1347[[#This Row],[事業費（円）
税抜]]*1.1</f>
        <v>0</v>
      </c>
      <c r="N56" s="1"/>
      <c r="O56" s="4">
        <f>table1347[[#This Row],[要望者
（取組主体）名]]</f>
        <v>0</v>
      </c>
      <c r="P56" s="5">
        <f>IF(COUNTIF($D$5:D56,D56)&gt;=2,"",SUMIF($D:$D,D56,$E:$E))</f>
        <v>0</v>
      </c>
      <c r="Q56" s="2">
        <f>IF(COUNTIF($D$5:D56,D56)&gt;=2,"",SUMIF($D:$D,D56,$L:$L))</f>
        <v>0</v>
      </c>
      <c r="R56" s="2">
        <f>table1347[[#This Row],[申請者別合計（円）]]*1.1</f>
        <v>0</v>
      </c>
      <c r="S56" s="2">
        <f>IFERROR(ROUNDDOWN(table1347[[#This Row],[申請者別合計（円）]]*0.5,-3),"")</f>
        <v>0</v>
      </c>
      <c r="T56" s="1"/>
      <c r="U56" s="4">
        <f>IFERROR(table1347[[#This Row],[申請者別合計（円）]]-table1347[[#This Row],[県補助]]+table1347[[#This Row],[市町村費]],"")</f>
        <v>0</v>
      </c>
      <c r="Y56" s="8"/>
    </row>
    <row r="57" spans="2:25" hidden="1" x14ac:dyDescent="0.15">
      <c r="B57" s="12">
        <v>51</v>
      </c>
      <c r="C57" s="12"/>
      <c r="D57" s="12"/>
      <c r="E57" s="12"/>
      <c r="F57" s="12"/>
      <c r="G57" s="12"/>
      <c r="H57" s="12"/>
      <c r="I57" s="12"/>
      <c r="J57" s="13"/>
      <c r="K57" s="12"/>
      <c r="L57" s="16">
        <f>table1347[[#This Row],[ハウス資材単価（円）
税抜]]*table1347[[#This Row],[数量]]</f>
        <v>0</v>
      </c>
      <c r="M57" s="16">
        <f>table1347[[#This Row],[事業費（円）
税抜]]*1.1</f>
        <v>0</v>
      </c>
      <c r="N57" s="1"/>
      <c r="O57" s="4">
        <f>table1347[[#This Row],[要望者
（取組主体）名]]</f>
        <v>0</v>
      </c>
      <c r="P57" s="5">
        <f>IF(COUNTIF($D$5:D57,D57)&gt;=2,"",SUMIF($D:$D,D57,$E:$E))</f>
        <v>0</v>
      </c>
      <c r="Q57" s="2">
        <f>IF(COUNTIF($D$5:D57,D57)&gt;=2,"",SUMIF($D:$D,D57,$L:$L))</f>
        <v>0</v>
      </c>
      <c r="R57" s="2">
        <f>table1347[[#This Row],[申請者別合計（円）]]*1.1</f>
        <v>0</v>
      </c>
      <c r="S57" s="2">
        <f>IFERROR(ROUNDDOWN(table1347[[#This Row],[申請者別合計（円）]]*0.5,-3),"")</f>
        <v>0</v>
      </c>
      <c r="T57" s="1"/>
      <c r="U57" s="4">
        <f>IFERROR(table1347[[#This Row],[申請者別合計（円）]]-table1347[[#This Row],[県補助]]+table1347[[#This Row],[市町村費]],"")</f>
        <v>0</v>
      </c>
      <c r="Y57" s="8"/>
    </row>
    <row r="58" spans="2:25" hidden="1" x14ac:dyDescent="0.15">
      <c r="B58" s="12">
        <v>52</v>
      </c>
      <c r="C58" s="12"/>
      <c r="D58" s="12"/>
      <c r="E58" s="12"/>
      <c r="F58" s="12"/>
      <c r="G58" s="12"/>
      <c r="H58" s="12"/>
      <c r="I58" s="12"/>
      <c r="J58" s="13"/>
      <c r="K58" s="12"/>
      <c r="L58" s="16">
        <f>table1347[[#This Row],[ハウス資材単価（円）
税抜]]*table1347[[#This Row],[数量]]</f>
        <v>0</v>
      </c>
      <c r="M58" s="16">
        <f>table1347[[#This Row],[事業費（円）
税抜]]*1.1</f>
        <v>0</v>
      </c>
      <c r="N58" s="1"/>
      <c r="O58" s="4">
        <f>table1347[[#This Row],[要望者
（取組主体）名]]</f>
        <v>0</v>
      </c>
      <c r="P58" s="5">
        <f>IF(COUNTIF($D$5:D58,D58)&gt;=2,"",SUMIF($D:$D,D58,$E:$E))</f>
        <v>0</v>
      </c>
      <c r="Q58" s="2">
        <f>IF(COUNTIF($D$5:D58,D58)&gt;=2,"",SUMIF($D:$D,D58,$L:$L))</f>
        <v>0</v>
      </c>
      <c r="R58" s="2">
        <f>table1347[[#This Row],[申請者別合計（円）]]*1.1</f>
        <v>0</v>
      </c>
      <c r="S58" s="2">
        <f>IFERROR(ROUNDDOWN(table1347[[#This Row],[申請者別合計（円）]]*0.5,-3),"")</f>
        <v>0</v>
      </c>
      <c r="T58" s="1"/>
      <c r="U58" s="4">
        <f>IFERROR(table1347[[#This Row],[申請者別合計（円）]]-table1347[[#This Row],[県補助]]+table1347[[#This Row],[市町村費]],"")</f>
        <v>0</v>
      </c>
      <c r="Y58" s="8"/>
    </row>
    <row r="59" spans="2:25" hidden="1" x14ac:dyDescent="0.15">
      <c r="B59" s="12">
        <v>53</v>
      </c>
      <c r="C59" s="12"/>
      <c r="D59" s="12"/>
      <c r="E59" s="12"/>
      <c r="F59" s="12"/>
      <c r="G59" s="12"/>
      <c r="H59" s="12"/>
      <c r="I59" s="12"/>
      <c r="J59" s="13"/>
      <c r="K59" s="12"/>
      <c r="L59" s="16">
        <f>table1347[[#This Row],[ハウス資材単価（円）
税抜]]*table1347[[#This Row],[数量]]</f>
        <v>0</v>
      </c>
      <c r="M59" s="16">
        <f>table1347[[#This Row],[事業費（円）
税抜]]*1.1</f>
        <v>0</v>
      </c>
      <c r="N59" s="1"/>
      <c r="O59" s="4">
        <f>table1347[[#This Row],[要望者
（取組主体）名]]</f>
        <v>0</v>
      </c>
      <c r="P59" s="5">
        <f>IF(COUNTIF($D$5:D59,D59)&gt;=2,"",SUMIF($D:$D,D59,$E:$E))</f>
        <v>0</v>
      </c>
      <c r="Q59" s="2">
        <f>IF(COUNTIF($D$5:D59,D59)&gt;=2,"",SUMIF($D:$D,D59,$L:$L))</f>
        <v>0</v>
      </c>
      <c r="R59" s="2">
        <f>table1347[[#This Row],[申請者別合計（円）]]*1.1</f>
        <v>0</v>
      </c>
      <c r="S59" s="2">
        <f>IFERROR(ROUNDDOWN(table1347[[#This Row],[申請者別合計（円）]]*0.5,-3),"")</f>
        <v>0</v>
      </c>
      <c r="T59" s="1"/>
      <c r="U59" s="4">
        <f>IFERROR(table1347[[#This Row],[申請者別合計（円）]]-table1347[[#This Row],[県補助]]+table1347[[#This Row],[市町村費]],"")</f>
        <v>0</v>
      </c>
      <c r="Y59" s="8"/>
    </row>
    <row r="60" spans="2:25" hidden="1" x14ac:dyDescent="0.15">
      <c r="B60" s="12">
        <v>54</v>
      </c>
      <c r="C60" s="12"/>
      <c r="D60" s="12"/>
      <c r="E60" s="12"/>
      <c r="F60" s="12"/>
      <c r="G60" s="12"/>
      <c r="H60" s="12"/>
      <c r="I60" s="12"/>
      <c r="J60" s="13"/>
      <c r="K60" s="12"/>
      <c r="L60" s="16">
        <f>table1347[[#This Row],[ハウス資材単価（円）
税抜]]*table1347[[#This Row],[数量]]</f>
        <v>0</v>
      </c>
      <c r="M60" s="16">
        <f>table1347[[#This Row],[事業費（円）
税抜]]*1.1</f>
        <v>0</v>
      </c>
      <c r="N60" s="1"/>
      <c r="O60" s="4">
        <f>table1347[[#This Row],[要望者
（取組主体）名]]</f>
        <v>0</v>
      </c>
      <c r="P60" s="5">
        <f>IF(COUNTIF($D$5:D60,D60)&gt;=2,"",SUMIF($D:$D,D60,$E:$E))</f>
        <v>0</v>
      </c>
      <c r="Q60" s="2">
        <f>IF(COUNTIF($D$5:D60,D60)&gt;=2,"",SUMIF($D:$D,D60,$L:$L))</f>
        <v>0</v>
      </c>
      <c r="R60" s="2">
        <f>table1347[[#This Row],[申請者別合計（円）]]*1.1</f>
        <v>0</v>
      </c>
      <c r="S60" s="2">
        <f>IFERROR(ROUNDDOWN(table1347[[#This Row],[申請者別合計（円）]]*0.5,-3),"")</f>
        <v>0</v>
      </c>
      <c r="T60" s="1"/>
      <c r="U60" s="4">
        <f>IFERROR(table1347[[#This Row],[申請者別合計（円）]]-table1347[[#This Row],[県補助]]+table1347[[#This Row],[市町村費]],"")</f>
        <v>0</v>
      </c>
      <c r="Y60" s="8"/>
    </row>
    <row r="61" spans="2:25" hidden="1" x14ac:dyDescent="0.15">
      <c r="B61" s="12">
        <v>55</v>
      </c>
      <c r="C61" s="12"/>
      <c r="D61" s="12"/>
      <c r="E61" s="12"/>
      <c r="F61" s="12"/>
      <c r="G61" s="12"/>
      <c r="H61" s="12"/>
      <c r="I61" s="12"/>
      <c r="J61" s="13"/>
      <c r="K61" s="12"/>
      <c r="L61" s="16">
        <f>table1347[[#This Row],[ハウス資材単価（円）
税抜]]*table1347[[#This Row],[数量]]</f>
        <v>0</v>
      </c>
      <c r="M61" s="16">
        <f>table1347[[#This Row],[事業費（円）
税抜]]*1.1</f>
        <v>0</v>
      </c>
      <c r="N61" s="1"/>
      <c r="O61" s="4">
        <f>table1347[[#This Row],[要望者
（取組主体）名]]</f>
        <v>0</v>
      </c>
      <c r="P61" s="5">
        <f>IF(COUNTIF($D$5:D61,D61)&gt;=2,"",SUMIF($D:$D,D61,$E:$E))</f>
        <v>0</v>
      </c>
      <c r="Q61" s="2">
        <f>IF(COUNTIF($D$5:D61,D61)&gt;=2,"",SUMIF($D:$D,D61,$L:$L))</f>
        <v>0</v>
      </c>
      <c r="R61" s="2">
        <f>table1347[[#This Row],[申請者別合計（円）]]*1.1</f>
        <v>0</v>
      </c>
      <c r="S61" s="2">
        <f>IFERROR(ROUNDDOWN(table1347[[#This Row],[申請者別合計（円）]]*0.5,-3),"")</f>
        <v>0</v>
      </c>
      <c r="T61" s="1"/>
      <c r="U61" s="4">
        <f>IFERROR(table1347[[#This Row],[申請者別合計（円）]]-table1347[[#This Row],[県補助]]+table1347[[#This Row],[市町村費]],"")</f>
        <v>0</v>
      </c>
      <c r="Y61" s="8"/>
    </row>
    <row r="62" spans="2:25" hidden="1" x14ac:dyDescent="0.15">
      <c r="B62" s="12">
        <v>56</v>
      </c>
      <c r="C62" s="12"/>
      <c r="D62" s="12"/>
      <c r="E62" s="12"/>
      <c r="F62" s="12"/>
      <c r="G62" s="12"/>
      <c r="H62" s="12"/>
      <c r="I62" s="12"/>
      <c r="J62" s="13"/>
      <c r="K62" s="12"/>
      <c r="L62" s="16">
        <f>table1347[[#This Row],[ハウス資材単価（円）
税抜]]*table1347[[#This Row],[数量]]</f>
        <v>0</v>
      </c>
      <c r="M62" s="16">
        <f>table1347[[#This Row],[事業費（円）
税抜]]*1.1</f>
        <v>0</v>
      </c>
      <c r="N62" s="1"/>
      <c r="O62" s="4">
        <f>table1347[[#This Row],[要望者
（取組主体）名]]</f>
        <v>0</v>
      </c>
      <c r="P62" s="5">
        <f>IF(COUNTIF($D$5:D62,D62)&gt;=2,"",SUMIF($D:$D,D62,$E:$E))</f>
        <v>0</v>
      </c>
      <c r="Q62" s="2">
        <f>IF(COUNTIF($D$5:D62,D62)&gt;=2,"",SUMIF($D:$D,D62,$L:$L))</f>
        <v>0</v>
      </c>
      <c r="R62" s="2">
        <f>table1347[[#This Row],[申請者別合計（円）]]*1.1</f>
        <v>0</v>
      </c>
      <c r="S62" s="2">
        <f>IFERROR(ROUNDDOWN(table1347[[#This Row],[申請者別合計（円）]]*0.5,-3),"")</f>
        <v>0</v>
      </c>
      <c r="T62" s="1"/>
      <c r="U62" s="4">
        <f>IFERROR(table1347[[#This Row],[申請者別合計（円）]]-table1347[[#This Row],[県補助]]+table1347[[#This Row],[市町村費]],"")</f>
        <v>0</v>
      </c>
      <c r="Y62" s="8"/>
    </row>
    <row r="63" spans="2:25" hidden="1" x14ac:dyDescent="0.15">
      <c r="B63" s="12">
        <v>57</v>
      </c>
      <c r="C63" s="12"/>
      <c r="D63" s="12"/>
      <c r="E63" s="12"/>
      <c r="F63" s="12"/>
      <c r="G63" s="12"/>
      <c r="H63" s="12"/>
      <c r="I63" s="12"/>
      <c r="J63" s="13"/>
      <c r="K63" s="12"/>
      <c r="L63" s="16">
        <f>table1347[[#This Row],[ハウス資材単価（円）
税抜]]*table1347[[#This Row],[数量]]</f>
        <v>0</v>
      </c>
      <c r="M63" s="16">
        <f>table1347[[#This Row],[事業費（円）
税抜]]*1.1</f>
        <v>0</v>
      </c>
      <c r="N63" s="1"/>
      <c r="O63" s="4">
        <f>table1347[[#This Row],[要望者
（取組主体）名]]</f>
        <v>0</v>
      </c>
      <c r="P63" s="5">
        <f>IF(COUNTIF($D$5:D63,D63)&gt;=2,"",SUMIF($D:$D,D63,$E:$E))</f>
        <v>0</v>
      </c>
      <c r="Q63" s="2">
        <f>IF(COUNTIF($D$5:D63,D63)&gt;=2,"",SUMIF($D:$D,D63,$L:$L))</f>
        <v>0</v>
      </c>
      <c r="R63" s="2">
        <f>table1347[[#This Row],[申請者別合計（円）]]*1.1</f>
        <v>0</v>
      </c>
      <c r="S63" s="2">
        <f>IFERROR(ROUNDDOWN(table1347[[#This Row],[申請者別合計（円）]]*0.5,-3),"")</f>
        <v>0</v>
      </c>
      <c r="T63" s="1"/>
      <c r="U63" s="4">
        <f>IFERROR(table1347[[#This Row],[申請者別合計（円）]]-table1347[[#This Row],[県補助]]+table1347[[#This Row],[市町村費]],"")</f>
        <v>0</v>
      </c>
      <c r="Y63" s="8"/>
    </row>
    <row r="64" spans="2:25" hidden="1" x14ac:dyDescent="0.15">
      <c r="B64" s="12">
        <v>58</v>
      </c>
      <c r="C64" s="12"/>
      <c r="D64" s="12"/>
      <c r="E64" s="12"/>
      <c r="F64" s="12"/>
      <c r="G64" s="12"/>
      <c r="H64" s="12"/>
      <c r="I64" s="12"/>
      <c r="J64" s="13"/>
      <c r="K64" s="12"/>
      <c r="L64" s="16">
        <f>table1347[[#This Row],[ハウス資材単価（円）
税抜]]*table1347[[#This Row],[数量]]</f>
        <v>0</v>
      </c>
      <c r="M64" s="16">
        <f>table1347[[#This Row],[事業費（円）
税抜]]*1.1</f>
        <v>0</v>
      </c>
      <c r="N64" s="1"/>
      <c r="O64" s="4">
        <f>table1347[[#This Row],[要望者
（取組主体）名]]</f>
        <v>0</v>
      </c>
      <c r="P64" s="5">
        <f>IF(COUNTIF($D$5:D64,D64)&gt;=2,"",SUMIF($D:$D,D64,$E:$E))</f>
        <v>0</v>
      </c>
      <c r="Q64" s="2">
        <f>IF(COUNTIF($D$5:D64,D64)&gt;=2,"",SUMIF($D:$D,D64,$L:$L))</f>
        <v>0</v>
      </c>
      <c r="R64" s="2">
        <f>table1347[[#This Row],[申請者別合計（円）]]*1.1</f>
        <v>0</v>
      </c>
      <c r="S64" s="2">
        <f>IFERROR(ROUNDDOWN(table1347[[#This Row],[申請者別合計（円）]]*0.5,-3),"")</f>
        <v>0</v>
      </c>
      <c r="T64" s="1"/>
      <c r="U64" s="4">
        <f>IFERROR(table1347[[#This Row],[申請者別合計（円）]]-table1347[[#This Row],[県補助]]+table1347[[#This Row],[市町村費]],"")</f>
        <v>0</v>
      </c>
      <c r="Y64" s="8"/>
    </row>
    <row r="65" spans="2:25" hidden="1" x14ac:dyDescent="0.15">
      <c r="B65" s="12">
        <v>59</v>
      </c>
      <c r="C65" s="12"/>
      <c r="D65" s="12"/>
      <c r="E65" s="12"/>
      <c r="F65" s="12"/>
      <c r="G65" s="12"/>
      <c r="H65" s="12"/>
      <c r="I65" s="12"/>
      <c r="J65" s="13"/>
      <c r="K65" s="12"/>
      <c r="L65" s="16">
        <f>table1347[[#This Row],[ハウス資材単価（円）
税抜]]*table1347[[#This Row],[数量]]</f>
        <v>0</v>
      </c>
      <c r="M65" s="16">
        <f>table1347[[#This Row],[事業費（円）
税抜]]*1.1</f>
        <v>0</v>
      </c>
      <c r="N65" s="1"/>
      <c r="O65" s="4">
        <f>table1347[[#This Row],[要望者
（取組主体）名]]</f>
        <v>0</v>
      </c>
      <c r="P65" s="5">
        <f>IF(COUNTIF($D$5:D65,D65)&gt;=2,"",SUMIF($D:$D,D65,$E:$E))</f>
        <v>0</v>
      </c>
      <c r="Q65" s="2">
        <f>IF(COUNTIF($D$5:D65,D65)&gt;=2,"",SUMIF($D:$D,D65,$L:$L))</f>
        <v>0</v>
      </c>
      <c r="R65" s="2">
        <f>table1347[[#This Row],[申請者別合計（円）]]*1.1</f>
        <v>0</v>
      </c>
      <c r="S65" s="2">
        <f>IFERROR(ROUNDDOWN(table1347[[#This Row],[申請者別合計（円）]]*0.5,-3),"")</f>
        <v>0</v>
      </c>
      <c r="T65" s="1"/>
      <c r="U65" s="4">
        <f>IFERROR(table1347[[#This Row],[申請者別合計（円）]]-table1347[[#This Row],[県補助]]+table1347[[#This Row],[市町村費]],"")</f>
        <v>0</v>
      </c>
      <c r="Y65" s="8"/>
    </row>
    <row r="66" spans="2:25" hidden="1" x14ac:dyDescent="0.15">
      <c r="B66" s="12">
        <v>60</v>
      </c>
      <c r="C66" s="12"/>
      <c r="D66" s="12"/>
      <c r="E66" s="12"/>
      <c r="F66" s="12"/>
      <c r="G66" s="12"/>
      <c r="H66" s="12"/>
      <c r="I66" s="12"/>
      <c r="J66" s="13"/>
      <c r="K66" s="12"/>
      <c r="L66" s="16">
        <f>table1347[[#This Row],[ハウス資材単価（円）
税抜]]*table1347[[#This Row],[数量]]</f>
        <v>0</v>
      </c>
      <c r="M66" s="16">
        <f>table1347[[#This Row],[事業費（円）
税抜]]*1.1</f>
        <v>0</v>
      </c>
      <c r="N66" s="1"/>
      <c r="O66" s="4">
        <f>table1347[[#This Row],[要望者
（取組主体）名]]</f>
        <v>0</v>
      </c>
      <c r="P66" s="5">
        <f>IF(COUNTIF($D$5:D66,D66)&gt;=2,"",SUMIF($D:$D,D66,$E:$E))</f>
        <v>0</v>
      </c>
      <c r="Q66" s="2">
        <f>IF(COUNTIF($D$5:D66,D66)&gt;=2,"",SUMIF($D:$D,D66,$L:$L))</f>
        <v>0</v>
      </c>
      <c r="R66" s="2">
        <f>table1347[[#This Row],[申請者別合計（円）]]*1.1</f>
        <v>0</v>
      </c>
      <c r="S66" s="2">
        <f>IFERROR(ROUNDDOWN(table1347[[#This Row],[申請者別合計（円）]]*0.5,-3),"")</f>
        <v>0</v>
      </c>
      <c r="T66" s="1"/>
      <c r="U66" s="4">
        <f>IFERROR(table1347[[#This Row],[申請者別合計（円）]]-table1347[[#This Row],[県補助]]+table1347[[#This Row],[市町村費]],"")</f>
        <v>0</v>
      </c>
      <c r="Y66" s="8"/>
    </row>
    <row r="67" spans="2:25" hidden="1" x14ac:dyDescent="0.15">
      <c r="B67" s="12">
        <v>61</v>
      </c>
      <c r="C67" s="12"/>
      <c r="D67" s="12"/>
      <c r="E67" s="12"/>
      <c r="F67" s="12"/>
      <c r="G67" s="12"/>
      <c r="H67" s="12"/>
      <c r="I67" s="12"/>
      <c r="J67" s="13"/>
      <c r="K67" s="12"/>
      <c r="L67" s="16">
        <f>table1347[[#This Row],[ハウス資材単価（円）
税抜]]*table1347[[#This Row],[数量]]</f>
        <v>0</v>
      </c>
      <c r="M67" s="16">
        <f>table1347[[#This Row],[事業費（円）
税抜]]*1.1</f>
        <v>0</v>
      </c>
      <c r="N67" s="1"/>
      <c r="O67" s="4">
        <f>table1347[[#This Row],[要望者
（取組主体）名]]</f>
        <v>0</v>
      </c>
      <c r="P67" s="5">
        <f>IF(COUNTIF($D$5:D67,D67)&gt;=2,"",SUMIF($D:$D,D67,$E:$E))</f>
        <v>0</v>
      </c>
      <c r="Q67" s="2">
        <f>IF(COUNTIF($D$5:D67,D67)&gt;=2,"",SUMIF($D:$D,D67,$L:$L))</f>
        <v>0</v>
      </c>
      <c r="R67" s="2">
        <f>table1347[[#This Row],[申請者別合計（円）]]*1.1</f>
        <v>0</v>
      </c>
      <c r="S67" s="2">
        <f>IFERROR(ROUNDDOWN(table1347[[#This Row],[申請者別合計（円）]]*0.5,-3),"")</f>
        <v>0</v>
      </c>
      <c r="T67" s="1"/>
      <c r="U67" s="4">
        <f>IFERROR(table1347[[#This Row],[申請者別合計（円）]]-table1347[[#This Row],[県補助]]+table1347[[#This Row],[市町村費]],"")</f>
        <v>0</v>
      </c>
      <c r="Y67" s="8"/>
    </row>
    <row r="68" spans="2:25" hidden="1" x14ac:dyDescent="0.15">
      <c r="B68" s="12">
        <v>62</v>
      </c>
      <c r="C68" s="12"/>
      <c r="D68" s="12"/>
      <c r="E68" s="12"/>
      <c r="F68" s="12"/>
      <c r="G68" s="12"/>
      <c r="H68" s="12"/>
      <c r="I68" s="12"/>
      <c r="J68" s="13"/>
      <c r="K68" s="12"/>
      <c r="L68" s="16">
        <f>table1347[[#This Row],[ハウス資材単価（円）
税抜]]*table1347[[#This Row],[数量]]</f>
        <v>0</v>
      </c>
      <c r="M68" s="16">
        <f>table1347[[#This Row],[事業費（円）
税抜]]*1.1</f>
        <v>0</v>
      </c>
      <c r="N68" s="1"/>
      <c r="O68" s="4">
        <f>table1347[[#This Row],[要望者
（取組主体）名]]</f>
        <v>0</v>
      </c>
      <c r="P68" s="5">
        <f>IF(COUNTIF($D$5:D68,D68)&gt;=2,"",SUMIF($D:$D,D68,$E:$E))</f>
        <v>0</v>
      </c>
      <c r="Q68" s="2">
        <f>IF(COUNTIF($D$5:D68,D68)&gt;=2,"",SUMIF($D:$D,D68,$L:$L))</f>
        <v>0</v>
      </c>
      <c r="R68" s="2">
        <f>table1347[[#This Row],[申請者別合計（円）]]*1.1</f>
        <v>0</v>
      </c>
      <c r="S68" s="2">
        <f>IFERROR(ROUNDDOWN(table1347[[#This Row],[申請者別合計（円）]]*0.5,-3),"")</f>
        <v>0</v>
      </c>
      <c r="T68" s="1"/>
      <c r="U68" s="4">
        <f>IFERROR(table1347[[#This Row],[申請者別合計（円）]]-table1347[[#This Row],[県補助]]+table1347[[#This Row],[市町村費]],"")</f>
        <v>0</v>
      </c>
      <c r="Y68" s="8"/>
    </row>
    <row r="69" spans="2:25" hidden="1" x14ac:dyDescent="0.15">
      <c r="B69" s="12">
        <v>63</v>
      </c>
      <c r="C69" s="12"/>
      <c r="D69" s="12"/>
      <c r="E69" s="12"/>
      <c r="F69" s="12"/>
      <c r="G69" s="12"/>
      <c r="H69" s="12"/>
      <c r="I69" s="12"/>
      <c r="J69" s="13"/>
      <c r="K69" s="12"/>
      <c r="L69" s="16">
        <f>table1347[[#This Row],[ハウス資材単価（円）
税抜]]*table1347[[#This Row],[数量]]</f>
        <v>0</v>
      </c>
      <c r="M69" s="16">
        <f>table1347[[#This Row],[事業費（円）
税抜]]*1.1</f>
        <v>0</v>
      </c>
      <c r="N69" s="1"/>
      <c r="O69" s="4">
        <f>table1347[[#This Row],[要望者
（取組主体）名]]</f>
        <v>0</v>
      </c>
      <c r="P69" s="5">
        <f>IF(COUNTIF($D$5:D69,D69)&gt;=2,"",SUMIF($D:$D,D69,$E:$E))</f>
        <v>0</v>
      </c>
      <c r="Q69" s="2">
        <f>IF(COUNTIF($D$5:D69,D69)&gt;=2,"",SUMIF($D:$D,D69,$L:$L))</f>
        <v>0</v>
      </c>
      <c r="R69" s="2">
        <f>table1347[[#This Row],[申請者別合計（円）]]*1.1</f>
        <v>0</v>
      </c>
      <c r="S69" s="2">
        <f>IFERROR(ROUNDDOWN(table1347[[#This Row],[申請者別合計（円）]]*0.5,-3),"")</f>
        <v>0</v>
      </c>
      <c r="T69" s="1"/>
      <c r="U69" s="4">
        <f>IFERROR(table1347[[#This Row],[申請者別合計（円）]]-table1347[[#This Row],[県補助]]+table1347[[#This Row],[市町村費]],"")</f>
        <v>0</v>
      </c>
      <c r="Y69" s="8"/>
    </row>
    <row r="70" spans="2:25" hidden="1" x14ac:dyDescent="0.15">
      <c r="B70" s="12">
        <v>64</v>
      </c>
      <c r="C70" s="12"/>
      <c r="D70" s="12"/>
      <c r="E70" s="12"/>
      <c r="F70" s="12"/>
      <c r="G70" s="12"/>
      <c r="H70" s="12"/>
      <c r="I70" s="12"/>
      <c r="J70" s="13"/>
      <c r="K70" s="12"/>
      <c r="L70" s="16">
        <f>table1347[[#This Row],[ハウス資材単価（円）
税抜]]*table1347[[#This Row],[数量]]</f>
        <v>0</v>
      </c>
      <c r="M70" s="16">
        <f>table1347[[#This Row],[事業費（円）
税抜]]*1.1</f>
        <v>0</v>
      </c>
      <c r="N70" s="1"/>
      <c r="O70" s="4">
        <f>table1347[[#This Row],[要望者
（取組主体）名]]</f>
        <v>0</v>
      </c>
      <c r="P70" s="5">
        <f>IF(COUNTIF($D$5:D70,D70)&gt;=2,"",SUMIF($D:$D,D70,$E:$E))</f>
        <v>0</v>
      </c>
      <c r="Q70" s="2">
        <f>IF(COUNTIF($D$5:D70,D70)&gt;=2,"",SUMIF($D:$D,D70,$L:$L))</f>
        <v>0</v>
      </c>
      <c r="R70" s="2">
        <f>table1347[[#This Row],[申請者別合計（円）]]*1.1</f>
        <v>0</v>
      </c>
      <c r="S70" s="2">
        <f>IFERROR(ROUNDDOWN(table1347[[#This Row],[申請者別合計（円）]]*0.5,-3),"")</f>
        <v>0</v>
      </c>
      <c r="T70" s="1"/>
      <c r="U70" s="4">
        <f>IFERROR(table1347[[#This Row],[申請者別合計（円）]]-table1347[[#This Row],[県補助]]+table1347[[#This Row],[市町村費]],"")</f>
        <v>0</v>
      </c>
      <c r="Y70" s="8"/>
    </row>
    <row r="71" spans="2:25" hidden="1" x14ac:dyDescent="0.15">
      <c r="B71" s="12">
        <v>65</v>
      </c>
      <c r="C71" s="12"/>
      <c r="D71" s="12"/>
      <c r="E71" s="12"/>
      <c r="F71" s="12"/>
      <c r="G71" s="12"/>
      <c r="H71" s="12"/>
      <c r="I71" s="12"/>
      <c r="J71" s="13"/>
      <c r="K71" s="12"/>
      <c r="L71" s="16">
        <f>table1347[[#This Row],[ハウス資材単価（円）
税抜]]*table1347[[#This Row],[数量]]</f>
        <v>0</v>
      </c>
      <c r="M71" s="16">
        <f>table1347[[#This Row],[事業費（円）
税抜]]*1.1</f>
        <v>0</v>
      </c>
      <c r="N71" s="1"/>
      <c r="O71" s="4">
        <f>table1347[[#This Row],[要望者
（取組主体）名]]</f>
        <v>0</v>
      </c>
      <c r="P71" s="5">
        <f>IF(COUNTIF($D$5:D71,D71)&gt;=2,"",SUMIF($D:$D,D71,$E:$E))</f>
        <v>0</v>
      </c>
      <c r="Q71" s="2">
        <f>IF(COUNTIF($D$5:D71,D71)&gt;=2,"",SUMIF($D:$D,D71,$L:$L))</f>
        <v>0</v>
      </c>
      <c r="R71" s="2">
        <f>table1347[[#This Row],[申請者別合計（円）]]*1.1</f>
        <v>0</v>
      </c>
      <c r="S71" s="2">
        <f>IFERROR(ROUNDDOWN(table1347[[#This Row],[申請者別合計（円）]]*0.5,-3),"")</f>
        <v>0</v>
      </c>
      <c r="T71" s="1"/>
      <c r="U71" s="4">
        <f>IFERROR(table1347[[#This Row],[申請者別合計（円）]]-table1347[[#This Row],[県補助]]+table1347[[#This Row],[市町村費]],"")</f>
        <v>0</v>
      </c>
      <c r="Y71" s="8"/>
    </row>
    <row r="72" spans="2:25" hidden="1" x14ac:dyDescent="0.15">
      <c r="B72" s="12">
        <v>66</v>
      </c>
      <c r="C72" s="12"/>
      <c r="D72" s="12"/>
      <c r="E72" s="12"/>
      <c r="F72" s="12"/>
      <c r="G72" s="12"/>
      <c r="H72" s="12"/>
      <c r="I72" s="12"/>
      <c r="J72" s="13"/>
      <c r="K72" s="12"/>
      <c r="L72" s="16">
        <f>table1347[[#This Row],[ハウス資材単価（円）
税抜]]*table1347[[#This Row],[数量]]</f>
        <v>0</v>
      </c>
      <c r="M72" s="16">
        <f>table1347[[#This Row],[事業費（円）
税抜]]*1.1</f>
        <v>0</v>
      </c>
      <c r="N72" s="1"/>
      <c r="O72" s="4">
        <f>table1347[[#This Row],[要望者
（取組主体）名]]</f>
        <v>0</v>
      </c>
      <c r="P72" s="5">
        <f>IF(COUNTIF($D$5:D72,D72)&gt;=2,"",SUMIF($D:$D,D72,$E:$E))</f>
        <v>0</v>
      </c>
      <c r="Q72" s="2">
        <f>IF(COUNTIF($D$5:D72,D72)&gt;=2,"",SUMIF($D:$D,D72,$L:$L))</f>
        <v>0</v>
      </c>
      <c r="R72" s="2">
        <f>table1347[[#This Row],[申請者別合計（円）]]*1.1</f>
        <v>0</v>
      </c>
      <c r="S72" s="2">
        <f>IFERROR(ROUNDDOWN(table1347[[#This Row],[申請者別合計（円）]]*0.5,-3),"")</f>
        <v>0</v>
      </c>
      <c r="T72" s="1"/>
      <c r="U72" s="4">
        <f>IFERROR(table1347[[#This Row],[申請者別合計（円）]]-table1347[[#This Row],[県補助]]+table1347[[#This Row],[市町村費]],"")</f>
        <v>0</v>
      </c>
      <c r="Y72" s="8"/>
    </row>
    <row r="73" spans="2:25" hidden="1" x14ac:dyDescent="0.15">
      <c r="B73" s="12">
        <v>67</v>
      </c>
      <c r="C73" s="12"/>
      <c r="D73" s="12"/>
      <c r="E73" s="12"/>
      <c r="F73" s="12"/>
      <c r="G73" s="12"/>
      <c r="H73" s="12"/>
      <c r="I73" s="12"/>
      <c r="J73" s="13"/>
      <c r="K73" s="12"/>
      <c r="L73" s="16">
        <f>table1347[[#This Row],[ハウス資材単価（円）
税抜]]*table1347[[#This Row],[数量]]</f>
        <v>0</v>
      </c>
      <c r="M73" s="16">
        <f>table1347[[#This Row],[事業費（円）
税抜]]*1.1</f>
        <v>0</v>
      </c>
      <c r="N73" s="1"/>
      <c r="O73" s="4">
        <f>table1347[[#This Row],[要望者
（取組主体）名]]</f>
        <v>0</v>
      </c>
      <c r="P73" s="5">
        <f>IF(COUNTIF($D$5:D73,D73)&gt;=2,"",SUMIF($D:$D,D73,$E:$E))</f>
        <v>0</v>
      </c>
      <c r="Q73" s="2">
        <f>IF(COUNTIF($D$5:D73,D73)&gt;=2,"",SUMIF($D:$D,D73,$L:$L))</f>
        <v>0</v>
      </c>
      <c r="R73" s="2">
        <f>table1347[[#This Row],[申請者別合計（円）]]*1.1</f>
        <v>0</v>
      </c>
      <c r="S73" s="2">
        <f>IFERROR(ROUNDDOWN(table1347[[#This Row],[申請者別合計（円）]]*0.5,-3),"")</f>
        <v>0</v>
      </c>
      <c r="T73" s="1"/>
      <c r="U73" s="4">
        <f>IFERROR(table1347[[#This Row],[申請者別合計（円）]]-table1347[[#This Row],[県補助]]+table1347[[#This Row],[市町村費]],"")</f>
        <v>0</v>
      </c>
      <c r="Y73" s="8"/>
    </row>
    <row r="74" spans="2:25" hidden="1" x14ac:dyDescent="0.15">
      <c r="B74" s="12">
        <v>68</v>
      </c>
      <c r="C74" s="12"/>
      <c r="D74" s="12"/>
      <c r="E74" s="12"/>
      <c r="F74" s="12"/>
      <c r="G74" s="12"/>
      <c r="H74" s="12"/>
      <c r="I74" s="12"/>
      <c r="J74" s="13"/>
      <c r="K74" s="12"/>
      <c r="L74" s="16">
        <f>table1347[[#This Row],[ハウス資材単価（円）
税抜]]*table1347[[#This Row],[数量]]</f>
        <v>0</v>
      </c>
      <c r="M74" s="16">
        <f>table1347[[#This Row],[事業費（円）
税抜]]*1.1</f>
        <v>0</v>
      </c>
      <c r="N74" s="1"/>
      <c r="O74" s="4">
        <f>table1347[[#This Row],[要望者
（取組主体）名]]</f>
        <v>0</v>
      </c>
      <c r="P74" s="5">
        <f>IF(COUNTIF($D$5:D74,D74)&gt;=2,"",SUMIF($D:$D,D74,$E:$E))</f>
        <v>0</v>
      </c>
      <c r="Q74" s="2">
        <f>IF(COUNTIF($D$5:D74,D74)&gt;=2,"",SUMIF($D:$D,D74,$L:$L))</f>
        <v>0</v>
      </c>
      <c r="R74" s="2">
        <f>table1347[[#This Row],[申請者別合計（円）]]*1.1</f>
        <v>0</v>
      </c>
      <c r="S74" s="2">
        <f>IFERROR(ROUNDDOWN(table1347[[#This Row],[申請者別合計（円）]]*0.5,-3),"")</f>
        <v>0</v>
      </c>
      <c r="T74" s="1"/>
      <c r="U74" s="4">
        <f>IFERROR(table1347[[#This Row],[申請者別合計（円）]]-table1347[[#This Row],[県補助]]+table1347[[#This Row],[市町村費]],"")</f>
        <v>0</v>
      </c>
      <c r="Y74" s="8"/>
    </row>
    <row r="75" spans="2:25" hidden="1" x14ac:dyDescent="0.15">
      <c r="B75" s="12">
        <v>69</v>
      </c>
      <c r="C75" s="12"/>
      <c r="D75" s="12"/>
      <c r="E75" s="12"/>
      <c r="F75" s="12"/>
      <c r="G75" s="12"/>
      <c r="H75" s="12"/>
      <c r="I75" s="12"/>
      <c r="J75" s="13"/>
      <c r="K75" s="12"/>
      <c r="L75" s="16">
        <f>table1347[[#This Row],[ハウス資材単価（円）
税抜]]*table1347[[#This Row],[数量]]</f>
        <v>0</v>
      </c>
      <c r="M75" s="16">
        <f>table1347[[#This Row],[事業費（円）
税抜]]*1.1</f>
        <v>0</v>
      </c>
      <c r="N75" s="1"/>
      <c r="O75" s="4">
        <f>table1347[[#This Row],[要望者
（取組主体）名]]</f>
        <v>0</v>
      </c>
      <c r="P75" s="5">
        <f>IF(COUNTIF($D$5:D75,D75)&gt;=2,"",SUMIF($D:$D,D75,$E:$E))</f>
        <v>0</v>
      </c>
      <c r="Q75" s="2">
        <f>IF(COUNTIF($D$5:D75,D75)&gt;=2,"",SUMIF($D:$D,D75,$L:$L))</f>
        <v>0</v>
      </c>
      <c r="R75" s="2">
        <f>table1347[[#This Row],[申請者別合計（円）]]*1.1</f>
        <v>0</v>
      </c>
      <c r="S75" s="2">
        <f>IFERROR(ROUNDDOWN(table1347[[#This Row],[申請者別合計（円）]]*0.5,-3),"")</f>
        <v>0</v>
      </c>
      <c r="T75" s="1"/>
      <c r="U75" s="4">
        <f>IFERROR(table1347[[#This Row],[申請者別合計（円）]]-table1347[[#This Row],[県補助]]+table1347[[#This Row],[市町村費]],"")</f>
        <v>0</v>
      </c>
      <c r="Y75" s="8"/>
    </row>
    <row r="76" spans="2:25" hidden="1" x14ac:dyDescent="0.15">
      <c r="B76" s="12">
        <v>70</v>
      </c>
      <c r="C76" s="12"/>
      <c r="D76" s="12"/>
      <c r="E76" s="12"/>
      <c r="F76" s="12"/>
      <c r="G76" s="12"/>
      <c r="H76" s="12"/>
      <c r="I76" s="12"/>
      <c r="J76" s="13"/>
      <c r="K76" s="12"/>
      <c r="L76" s="16">
        <f>table1347[[#This Row],[ハウス資材単価（円）
税抜]]*table1347[[#This Row],[数量]]</f>
        <v>0</v>
      </c>
      <c r="M76" s="16">
        <f>table1347[[#This Row],[事業費（円）
税抜]]*1.1</f>
        <v>0</v>
      </c>
      <c r="N76" s="1"/>
      <c r="O76" s="4">
        <f>table1347[[#This Row],[要望者
（取組主体）名]]</f>
        <v>0</v>
      </c>
      <c r="P76" s="5">
        <f>IF(COUNTIF($D$5:D76,D76)&gt;=2,"",SUMIF($D:$D,D76,$E:$E))</f>
        <v>0</v>
      </c>
      <c r="Q76" s="2">
        <f>IF(COUNTIF($D$5:D76,D76)&gt;=2,"",SUMIF($D:$D,D76,$L:$L))</f>
        <v>0</v>
      </c>
      <c r="R76" s="2">
        <f>table1347[[#This Row],[申請者別合計（円）]]*1.1</f>
        <v>0</v>
      </c>
      <c r="S76" s="2">
        <f>IFERROR(ROUNDDOWN(table1347[[#This Row],[申請者別合計（円）]]*0.5,-3),"")</f>
        <v>0</v>
      </c>
      <c r="T76" s="1"/>
      <c r="U76" s="4">
        <f>IFERROR(table1347[[#This Row],[申請者別合計（円）]]-table1347[[#This Row],[県補助]]+table1347[[#This Row],[市町村費]],"")</f>
        <v>0</v>
      </c>
      <c r="Y76" s="8"/>
    </row>
    <row r="77" spans="2:25" hidden="1" x14ac:dyDescent="0.15">
      <c r="B77" s="12">
        <v>71</v>
      </c>
      <c r="C77" s="12"/>
      <c r="D77" s="12"/>
      <c r="E77" s="12"/>
      <c r="F77" s="12"/>
      <c r="G77" s="12"/>
      <c r="H77" s="12"/>
      <c r="I77" s="12"/>
      <c r="J77" s="13"/>
      <c r="K77" s="12"/>
      <c r="L77" s="16">
        <f>table1347[[#This Row],[ハウス資材単価（円）
税抜]]*table1347[[#This Row],[数量]]</f>
        <v>0</v>
      </c>
      <c r="M77" s="16">
        <f>table1347[[#This Row],[事業費（円）
税抜]]*1.1</f>
        <v>0</v>
      </c>
      <c r="N77" s="1"/>
      <c r="O77" s="4">
        <f>table1347[[#This Row],[要望者
（取組主体）名]]</f>
        <v>0</v>
      </c>
      <c r="P77" s="5">
        <f>IF(COUNTIF($D$5:D77,D77)&gt;=2,"",SUMIF($D:$D,D77,$E:$E))</f>
        <v>0</v>
      </c>
      <c r="Q77" s="2">
        <f>IF(COUNTIF($D$5:D77,D77)&gt;=2,"",SUMIF($D:$D,D77,$L:$L))</f>
        <v>0</v>
      </c>
      <c r="R77" s="2">
        <f>table1347[[#This Row],[申請者別合計（円）]]*1.1</f>
        <v>0</v>
      </c>
      <c r="S77" s="2">
        <f>IFERROR(ROUNDDOWN(table1347[[#This Row],[申請者別合計（円）]]*0.5,-3),"")</f>
        <v>0</v>
      </c>
      <c r="T77" s="1"/>
      <c r="U77" s="4">
        <f>IFERROR(table1347[[#This Row],[申請者別合計（円）]]-table1347[[#This Row],[県補助]]+table1347[[#This Row],[市町村費]],"")</f>
        <v>0</v>
      </c>
      <c r="Y77" s="8"/>
    </row>
    <row r="78" spans="2:25" hidden="1" x14ac:dyDescent="0.15">
      <c r="B78" s="12">
        <v>72</v>
      </c>
      <c r="C78" s="12"/>
      <c r="D78" s="12"/>
      <c r="E78" s="12"/>
      <c r="F78" s="12"/>
      <c r="G78" s="12"/>
      <c r="H78" s="12"/>
      <c r="I78" s="12"/>
      <c r="J78" s="13"/>
      <c r="K78" s="12"/>
      <c r="L78" s="16">
        <f>table1347[[#This Row],[ハウス資材単価（円）
税抜]]*table1347[[#This Row],[数量]]</f>
        <v>0</v>
      </c>
      <c r="M78" s="16">
        <f>table1347[[#This Row],[事業費（円）
税抜]]*1.1</f>
        <v>0</v>
      </c>
      <c r="N78" s="1"/>
      <c r="O78" s="4">
        <f>table1347[[#This Row],[要望者
（取組主体）名]]</f>
        <v>0</v>
      </c>
      <c r="P78" s="5">
        <f>IF(COUNTIF($D$5:D78,D78)&gt;=2,"",SUMIF($D:$D,D78,$E:$E))</f>
        <v>0</v>
      </c>
      <c r="Q78" s="2">
        <f>IF(COUNTIF($D$5:D78,D78)&gt;=2,"",SUMIF($D:$D,D78,$L:$L))</f>
        <v>0</v>
      </c>
      <c r="R78" s="2">
        <f>table1347[[#This Row],[申請者別合計（円）]]*1.1</f>
        <v>0</v>
      </c>
      <c r="S78" s="2">
        <f>IFERROR(ROUNDDOWN(table1347[[#This Row],[申請者別合計（円）]]*0.5,-3),"")</f>
        <v>0</v>
      </c>
      <c r="T78" s="1"/>
      <c r="U78" s="4">
        <f>IFERROR(table1347[[#This Row],[申請者別合計（円）]]-table1347[[#This Row],[県補助]]+table1347[[#This Row],[市町村費]],"")</f>
        <v>0</v>
      </c>
      <c r="Y78" s="8"/>
    </row>
    <row r="79" spans="2:25" hidden="1" x14ac:dyDescent="0.15">
      <c r="B79" s="12">
        <v>73</v>
      </c>
      <c r="C79" s="12"/>
      <c r="D79" s="12"/>
      <c r="E79" s="12"/>
      <c r="F79" s="12"/>
      <c r="G79" s="12"/>
      <c r="H79" s="12"/>
      <c r="I79" s="12"/>
      <c r="J79" s="13"/>
      <c r="K79" s="12"/>
      <c r="L79" s="16">
        <f>table1347[[#This Row],[ハウス資材単価（円）
税抜]]*table1347[[#This Row],[数量]]</f>
        <v>0</v>
      </c>
      <c r="M79" s="16">
        <f>table1347[[#This Row],[事業費（円）
税抜]]*1.1</f>
        <v>0</v>
      </c>
      <c r="N79" s="1"/>
      <c r="O79" s="4">
        <f>table1347[[#This Row],[要望者
（取組主体）名]]</f>
        <v>0</v>
      </c>
      <c r="P79" s="5">
        <f>IF(COUNTIF($D$5:D79,D79)&gt;=2,"",SUMIF($D:$D,D79,$E:$E))</f>
        <v>0</v>
      </c>
      <c r="Q79" s="2">
        <f>IF(COUNTIF($D$5:D79,D79)&gt;=2,"",SUMIF($D:$D,D79,$L:$L))</f>
        <v>0</v>
      </c>
      <c r="R79" s="2">
        <f>table1347[[#This Row],[申請者別合計（円）]]*1.1</f>
        <v>0</v>
      </c>
      <c r="S79" s="2">
        <f>IFERROR(ROUNDDOWN(table1347[[#This Row],[申請者別合計（円）]]*0.5,-3),"")</f>
        <v>0</v>
      </c>
      <c r="T79" s="1"/>
      <c r="U79" s="4">
        <f>IFERROR(table1347[[#This Row],[申請者別合計（円）]]-table1347[[#This Row],[県補助]]+table1347[[#This Row],[市町村費]],"")</f>
        <v>0</v>
      </c>
      <c r="Y79" s="8"/>
    </row>
    <row r="80" spans="2:25" hidden="1" x14ac:dyDescent="0.15">
      <c r="B80" s="12">
        <v>74</v>
      </c>
      <c r="C80" s="12"/>
      <c r="D80" s="12"/>
      <c r="E80" s="12"/>
      <c r="F80" s="12"/>
      <c r="G80" s="12"/>
      <c r="H80" s="12"/>
      <c r="I80" s="12"/>
      <c r="J80" s="13"/>
      <c r="K80" s="12"/>
      <c r="L80" s="16">
        <f>table1347[[#This Row],[ハウス資材単価（円）
税抜]]*table1347[[#This Row],[数量]]</f>
        <v>0</v>
      </c>
      <c r="M80" s="16">
        <f>table1347[[#This Row],[事業費（円）
税抜]]*1.1</f>
        <v>0</v>
      </c>
      <c r="N80" s="1"/>
      <c r="O80" s="4">
        <f>table1347[[#This Row],[要望者
（取組主体）名]]</f>
        <v>0</v>
      </c>
      <c r="P80" s="5">
        <f>IF(COUNTIF($D$5:D80,D80)&gt;=2,"",SUMIF($D:$D,D80,$E:$E))</f>
        <v>0</v>
      </c>
      <c r="Q80" s="2">
        <f>IF(COUNTIF($D$5:D80,D80)&gt;=2,"",SUMIF($D:$D,D80,$L:$L))</f>
        <v>0</v>
      </c>
      <c r="R80" s="2">
        <f>table1347[[#This Row],[申請者別合計（円）]]*1.1</f>
        <v>0</v>
      </c>
      <c r="S80" s="2">
        <f>IFERROR(ROUNDDOWN(table1347[[#This Row],[申請者別合計（円）]]*0.5,-3),"")</f>
        <v>0</v>
      </c>
      <c r="T80" s="1"/>
      <c r="U80" s="4">
        <f>IFERROR(table1347[[#This Row],[申請者別合計（円）]]-table1347[[#This Row],[県補助]]+table1347[[#This Row],[市町村費]],"")</f>
        <v>0</v>
      </c>
      <c r="Y80" s="8"/>
    </row>
    <row r="81" spans="2:25" hidden="1" x14ac:dyDescent="0.15">
      <c r="B81" s="12">
        <v>75</v>
      </c>
      <c r="C81" s="12"/>
      <c r="D81" s="12"/>
      <c r="E81" s="12"/>
      <c r="F81" s="12"/>
      <c r="G81" s="12"/>
      <c r="H81" s="12"/>
      <c r="I81" s="12"/>
      <c r="J81" s="13"/>
      <c r="K81" s="12"/>
      <c r="L81" s="16">
        <f>table1347[[#This Row],[ハウス資材単価（円）
税抜]]*table1347[[#This Row],[数量]]</f>
        <v>0</v>
      </c>
      <c r="M81" s="16">
        <f>table1347[[#This Row],[事業費（円）
税抜]]*1.1</f>
        <v>0</v>
      </c>
      <c r="N81" s="1"/>
      <c r="O81" s="4">
        <f>table1347[[#This Row],[要望者
（取組主体）名]]</f>
        <v>0</v>
      </c>
      <c r="P81" s="5">
        <f>IF(COUNTIF($D$5:D81,D81)&gt;=2,"",SUMIF($D:$D,D81,$E:$E))</f>
        <v>0</v>
      </c>
      <c r="Q81" s="2">
        <f>IF(COUNTIF($D$5:D81,D81)&gt;=2,"",SUMIF($D:$D,D81,$L:$L))</f>
        <v>0</v>
      </c>
      <c r="R81" s="2">
        <f>table1347[[#This Row],[申請者別合計（円）]]*1.1</f>
        <v>0</v>
      </c>
      <c r="S81" s="2">
        <f>IFERROR(ROUNDDOWN(table1347[[#This Row],[申請者別合計（円）]]*0.5,-3),"")</f>
        <v>0</v>
      </c>
      <c r="T81" s="1"/>
      <c r="U81" s="4">
        <f>IFERROR(table1347[[#This Row],[申請者別合計（円）]]-table1347[[#This Row],[県補助]]+table1347[[#This Row],[市町村費]],"")</f>
        <v>0</v>
      </c>
      <c r="Y81" s="8"/>
    </row>
    <row r="82" spans="2:25" hidden="1" x14ac:dyDescent="0.15">
      <c r="B82" s="12">
        <v>76</v>
      </c>
      <c r="C82" s="12"/>
      <c r="D82" s="12"/>
      <c r="E82" s="12"/>
      <c r="F82" s="12"/>
      <c r="G82" s="12"/>
      <c r="H82" s="12"/>
      <c r="I82" s="12"/>
      <c r="J82" s="13"/>
      <c r="K82" s="12"/>
      <c r="L82" s="16">
        <f>table1347[[#This Row],[ハウス資材単価（円）
税抜]]*table1347[[#This Row],[数量]]</f>
        <v>0</v>
      </c>
      <c r="M82" s="16">
        <f>table1347[[#This Row],[事業費（円）
税抜]]*1.1</f>
        <v>0</v>
      </c>
      <c r="N82" s="1"/>
      <c r="O82" s="4">
        <f>table1347[[#This Row],[要望者
（取組主体）名]]</f>
        <v>0</v>
      </c>
      <c r="P82" s="5">
        <f>IF(COUNTIF($D$5:D82,D82)&gt;=2,"",SUMIF($D:$D,D82,$E:$E))</f>
        <v>0</v>
      </c>
      <c r="Q82" s="2">
        <f>IF(COUNTIF($D$5:D82,D82)&gt;=2,"",SUMIF($D:$D,D82,$L:$L))</f>
        <v>0</v>
      </c>
      <c r="R82" s="2">
        <f>table1347[[#This Row],[申請者別合計（円）]]*1.1</f>
        <v>0</v>
      </c>
      <c r="S82" s="2">
        <f>IFERROR(ROUNDDOWN(table1347[[#This Row],[申請者別合計（円）]]*0.5,-3),"")</f>
        <v>0</v>
      </c>
      <c r="T82" s="1"/>
      <c r="U82" s="4">
        <f>IFERROR(table1347[[#This Row],[申請者別合計（円）]]-table1347[[#This Row],[県補助]]+table1347[[#This Row],[市町村費]],"")</f>
        <v>0</v>
      </c>
      <c r="Y82" s="8"/>
    </row>
    <row r="83" spans="2:25" hidden="1" x14ac:dyDescent="0.15">
      <c r="B83" s="12">
        <v>77</v>
      </c>
      <c r="C83" s="12"/>
      <c r="D83" s="12"/>
      <c r="E83" s="12"/>
      <c r="F83" s="12"/>
      <c r="G83" s="12"/>
      <c r="H83" s="12"/>
      <c r="I83" s="12"/>
      <c r="J83" s="13"/>
      <c r="K83" s="12"/>
      <c r="L83" s="16">
        <f>table1347[[#This Row],[ハウス資材単価（円）
税抜]]*table1347[[#This Row],[数量]]</f>
        <v>0</v>
      </c>
      <c r="M83" s="16">
        <f>table1347[[#This Row],[事業費（円）
税抜]]*1.1</f>
        <v>0</v>
      </c>
      <c r="N83" s="1"/>
      <c r="O83" s="4">
        <f>table1347[[#This Row],[要望者
（取組主体）名]]</f>
        <v>0</v>
      </c>
      <c r="P83" s="5">
        <f>IF(COUNTIF($D$5:D83,D83)&gt;=2,"",SUMIF($D:$D,D83,$E:$E))</f>
        <v>0</v>
      </c>
      <c r="Q83" s="2">
        <f>IF(COUNTIF($D$5:D83,D83)&gt;=2,"",SUMIF($D:$D,D83,$L:$L))</f>
        <v>0</v>
      </c>
      <c r="R83" s="2">
        <f>table1347[[#This Row],[申請者別合計（円）]]*1.1</f>
        <v>0</v>
      </c>
      <c r="S83" s="2">
        <f>IFERROR(ROUNDDOWN(table1347[[#This Row],[申請者別合計（円）]]*0.5,-3),"")</f>
        <v>0</v>
      </c>
      <c r="T83" s="1"/>
      <c r="U83" s="4">
        <f>IFERROR(table1347[[#This Row],[申請者別合計（円）]]-table1347[[#This Row],[県補助]]+table1347[[#This Row],[市町村費]],"")</f>
        <v>0</v>
      </c>
      <c r="Y83" s="8"/>
    </row>
    <row r="84" spans="2:25" hidden="1" x14ac:dyDescent="0.15">
      <c r="B84" s="12">
        <v>78</v>
      </c>
      <c r="C84" s="12"/>
      <c r="D84" s="12"/>
      <c r="E84" s="12"/>
      <c r="F84" s="12"/>
      <c r="G84" s="12"/>
      <c r="H84" s="12"/>
      <c r="I84" s="12"/>
      <c r="J84" s="13"/>
      <c r="K84" s="12"/>
      <c r="L84" s="16">
        <f>table1347[[#This Row],[ハウス資材単価（円）
税抜]]*table1347[[#This Row],[数量]]</f>
        <v>0</v>
      </c>
      <c r="M84" s="16">
        <f>table1347[[#This Row],[事業費（円）
税抜]]*1.1</f>
        <v>0</v>
      </c>
      <c r="N84" s="1"/>
      <c r="O84" s="4">
        <f>table1347[[#This Row],[要望者
（取組主体）名]]</f>
        <v>0</v>
      </c>
      <c r="P84" s="5">
        <f>IF(COUNTIF($D$5:D84,D84)&gt;=2,"",SUMIF($D:$D,D84,$E:$E))</f>
        <v>0</v>
      </c>
      <c r="Q84" s="2">
        <f>IF(COUNTIF($D$5:D84,D84)&gt;=2,"",SUMIF($D:$D,D84,$L:$L))</f>
        <v>0</v>
      </c>
      <c r="R84" s="2">
        <f>table1347[[#This Row],[申請者別合計（円）]]*1.1</f>
        <v>0</v>
      </c>
      <c r="S84" s="2">
        <f>IFERROR(ROUNDDOWN(table1347[[#This Row],[申請者別合計（円）]]*0.5,-3),"")</f>
        <v>0</v>
      </c>
      <c r="T84" s="1"/>
      <c r="U84" s="4">
        <f>IFERROR(table1347[[#This Row],[申請者別合計（円）]]-table1347[[#This Row],[県補助]]+table1347[[#This Row],[市町村費]],"")</f>
        <v>0</v>
      </c>
      <c r="Y84" s="8"/>
    </row>
    <row r="85" spans="2:25" hidden="1" x14ac:dyDescent="0.15">
      <c r="B85" s="12">
        <v>79</v>
      </c>
      <c r="C85" s="12"/>
      <c r="D85" s="12"/>
      <c r="E85" s="12"/>
      <c r="F85" s="12"/>
      <c r="G85" s="12"/>
      <c r="H85" s="12"/>
      <c r="I85" s="12"/>
      <c r="J85" s="13"/>
      <c r="K85" s="12"/>
      <c r="L85" s="16">
        <f>table1347[[#This Row],[ハウス資材単価（円）
税抜]]*table1347[[#This Row],[数量]]</f>
        <v>0</v>
      </c>
      <c r="M85" s="16">
        <f>table1347[[#This Row],[事業費（円）
税抜]]*1.1</f>
        <v>0</v>
      </c>
      <c r="N85" s="1"/>
      <c r="O85" s="4">
        <f>table1347[[#This Row],[要望者
（取組主体）名]]</f>
        <v>0</v>
      </c>
      <c r="P85" s="5">
        <f>IF(COUNTIF($D$5:D85,D85)&gt;=2,"",SUMIF($D:$D,D85,$E:$E))</f>
        <v>0</v>
      </c>
      <c r="Q85" s="2">
        <f>IF(COUNTIF($D$5:D85,D85)&gt;=2,"",SUMIF($D:$D,D85,$L:$L))</f>
        <v>0</v>
      </c>
      <c r="R85" s="2">
        <f>table1347[[#This Row],[申請者別合計（円）]]*1.1</f>
        <v>0</v>
      </c>
      <c r="S85" s="2">
        <f>IFERROR(ROUNDDOWN(table1347[[#This Row],[申請者別合計（円）]]*0.5,-3),"")</f>
        <v>0</v>
      </c>
      <c r="T85" s="1"/>
      <c r="U85" s="4">
        <f>IFERROR(table1347[[#This Row],[申請者別合計（円）]]-table1347[[#This Row],[県補助]]+table1347[[#This Row],[市町村費]],"")</f>
        <v>0</v>
      </c>
      <c r="Y85" s="8"/>
    </row>
    <row r="86" spans="2:25" hidden="1" x14ac:dyDescent="0.15">
      <c r="B86" s="12">
        <v>80</v>
      </c>
      <c r="C86" s="12"/>
      <c r="D86" s="12"/>
      <c r="E86" s="12"/>
      <c r="F86" s="12"/>
      <c r="G86" s="12"/>
      <c r="H86" s="12"/>
      <c r="I86" s="12"/>
      <c r="J86" s="13"/>
      <c r="K86" s="12"/>
      <c r="L86" s="16">
        <f>table1347[[#This Row],[ハウス資材単価（円）
税抜]]*table1347[[#This Row],[数量]]</f>
        <v>0</v>
      </c>
      <c r="M86" s="16">
        <f>table1347[[#This Row],[事業費（円）
税抜]]*1.1</f>
        <v>0</v>
      </c>
      <c r="N86" s="1"/>
      <c r="O86" s="4">
        <f>table1347[[#This Row],[要望者
（取組主体）名]]</f>
        <v>0</v>
      </c>
      <c r="P86" s="5">
        <f>IF(COUNTIF($D$5:D86,D86)&gt;=2,"",SUMIF($D:$D,D86,$E:$E))</f>
        <v>0</v>
      </c>
      <c r="Q86" s="2">
        <f>IF(COUNTIF($D$5:D86,D86)&gt;=2,"",SUMIF($D:$D,D86,$L:$L))</f>
        <v>0</v>
      </c>
      <c r="R86" s="2">
        <f>table1347[[#This Row],[申請者別合計（円）]]*1.1</f>
        <v>0</v>
      </c>
      <c r="S86" s="2">
        <f>IFERROR(ROUNDDOWN(table1347[[#This Row],[申請者別合計（円）]]*0.5,-3),"")</f>
        <v>0</v>
      </c>
      <c r="T86" s="1"/>
      <c r="U86" s="4">
        <f>IFERROR(table1347[[#This Row],[申請者別合計（円）]]-table1347[[#This Row],[県補助]]+table1347[[#This Row],[市町村費]],"")</f>
        <v>0</v>
      </c>
      <c r="Y86" s="8"/>
    </row>
    <row r="87" spans="2:25" hidden="1" x14ac:dyDescent="0.15">
      <c r="B87" s="12">
        <v>81</v>
      </c>
      <c r="C87" s="12"/>
      <c r="D87" s="12"/>
      <c r="E87" s="12"/>
      <c r="F87" s="12"/>
      <c r="G87" s="12"/>
      <c r="H87" s="12"/>
      <c r="I87" s="12"/>
      <c r="J87" s="13"/>
      <c r="K87" s="12"/>
      <c r="L87" s="16">
        <f>table1347[[#This Row],[ハウス資材単価（円）
税抜]]*table1347[[#This Row],[数量]]</f>
        <v>0</v>
      </c>
      <c r="M87" s="16">
        <f>table1347[[#This Row],[事業費（円）
税抜]]*1.1</f>
        <v>0</v>
      </c>
      <c r="N87" s="1"/>
      <c r="O87" s="4">
        <f>table1347[[#This Row],[要望者
（取組主体）名]]</f>
        <v>0</v>
      </c>
      <c r="P87" s="5">
        <f>IF(COUNTIF($D$5:D87,D87)&gt;=2,"",SUMIF($D:$D,D87,$E:$E))</f>
        <v>0</v>
      </c>
      <c r="Q87" s="2">
        <f>IF(COUNTIF($D$5:D87,D87)&gt;=2,"",SUMIF($D:$D,D87,$L:$L))</f>
        <v>0</v>
      </c>
      <c r="R87" s="2">
        <f>table1347[[#This Row],[申請者別合計（円）]]*1.1</f>
        <v>0</v>
      </c>
      <c r="S87" s="2">
        <f>IFERROR(ROUNDDOWN(table1347[[#This Row],[申請者別合計（円）]]*0.5,-3),"")</f>
        <v>0</v>
      </c>
      <c r="T87" s="1"/>
      <c r="U87" s="4">
        <f>IFERROR(table1347[[#This Row],[申請者別合計（円）]]-table1347[[#This Row],[県補助]]+table1347[[#This Row],[市町村費]],"")</f>
        <v>0</v>
      </c>
      <c r="Y87" s="8"/>
    </row>
    <row r="88" spans="2:25" hidden="1" x14ac:dyDescent="0.15">
      <c r="B88" s="12">
        <v>82</v>
      </c>
      <c r="C88" s="12"/>
      <c r="D88" s="12"/>
      <c r="E88" s="12"/>
      <c r="F88" s="12"/>
      <c r="G88" s="12"/>
      <c r="H88" s="12"/>
      <c r="I88" s="12"/>
      <c r="J88" s="13"/>
      <c r="K88" s="12"/>
      <c r="L88" s="16">
        <f>table1347[[#This Row],[ハウス資材単価（円）
税抜]]*table1347[[#This Row],[数量]]</f>
        <v>0</v>
      </c>
      <c r="M88" s="16">
        <f>table1347[[#This Row],[事業費（円）
税抜]]*1.1</f>
        <v>0</v>
      </c>
      <c r="N88" s="1"/>
      <c r="O88" s="4">
        <f>table1347[[#This Row],[要望者
（取組主体）名]]</f>
        <v>0</v>
      </c>
      <c r="P88" s="5">
        <f>IF(COUNTIF($D$5:D88,D88)&gt;=2,"",SUMIF($D:$D,D88,$E:$E))</f>
        <v>0</v>
      </c>
      <c r="Q88" s="2">
        <f>IF(COUNTIF($D$5:D88,D88)&gt;=2,"",SUMIF($D:$D,D88,$L:$L))</f>
        <v>0</v>
      </c>
      <c r="R88" s="2">
        <f>table1347[[#This Row],[申請者別合計（円）]]*1.1</f>
        <v>0</v>
      </c>
      <c r="S88" s="2">
        <f>IFERROR(ROUNDDOWN(table1347[[#This Row],[申請者別合計（円）]]*0.5,-3),"")</f>
        <v>0</v>
      </c>
      <c r="T88" s="1"/>
      <c r="U88" s="4">
        <f>IFERROR(table1347[[#This Row],[申請者別合計（円）]]-table1347[[#This Row],[県補助]]+table1347[[#This Row],[市町村費]],"")</f>
        <v>0</v>
      </c>
      <c r="Y88" s="8"/>
    </row>
    <row r="89" spans="2:25" hidden="1" x14ac:dyDescent="0.15">
      <c r="B89" s="12">
        <v>83</v>
      </c>
      <c r="C89" s="12"/>
      <c r="D89" s="12"/>
      <c r="E89" s="12"/>
      <c r="F89" s="12"/>
      <c r="G89" s="12"/>
      <c r="H89" s="12"/>
      <c r="I89" s="12"/>
      <c r="J89" s="13"/>
      <c r="K89" s="12"/>
      <c r="L89" s="16">
        <f>table1347[[#This Row],[ハウス資材単価（円）
税抜]]*table1347[[#This Row],[数量]]</f>
        <v>0</v>
      </c>
      <c r="M89" s="16">
        <f>table1347[[#This Row],[事業費（円）
税抜]]*1.1</f>
        <v>0</v>
      </c>
      <c r="N89" s="1"/>
      <c r="O89" s="4">
        <f>table1347[[#This Row],[要望者
（取組主体）名]]</f>
        <v>0</v>
      </c>
      <c r="P89" s="5">
        <f>IF(COUNTIF($D$5:D89,D89)&gt;=2,"",SUMIF($D:$D,D89,$E:$E))</f>
        <v>0</v>
      </c>
      <c r="Q89" s="2">
        <f>IF(COUNTIF($D$5:D89,D89)&gt;=2,"",SUMIF($D:$D,D89,$L:$L))</f>
        <v>0</v>
      </c>
      <c r="R89" s="2">
        <f>table1347[[#This Row],[申請者別合計（円）]]*1.1</f>
        <v>0</v>
      </c>
      <c r="S89" s="2">
        <f>IFERROR(ROUNDDOWN(table1347[[#This Row],[申請者別合計（円）]]*0.5,-3),"")</f>
        <v>0</v>
      </c>
      <c r="T89" s="1"/>
      <c r="U89" s="4">
        <f>IFERROR(table1347[[#This Row],[申請者別合計（円）]]-table1347[[#This Row],[県補助]]+table1347[[#This Row],[市町村費]],"")</f>
        <v>0</v>
      </c>
      <c r="Y89" s="8"/>
    </row>
    <row r="90" spans="2:25" hidden="1" x14ac:dyDescent="0.15">
      <c r="B90" s="12">
        <v>84</v>
      </c>
      <c r="C90" s="12"/>
      <c r="D90" s="12"/>
      <c r="E90" s="12"/>
      <c r="F90" s="12"/>
      <c r="G90" s="12"/>
      <c r="H90" s="12"/>
      <c r="I90" s="12"/>
      <c r="J90" s="13"/>
      <c r="K90" s="12"/>
      <c r="L90" s="16">
        <f>table1347[[#This Row],[ハウス資材単価（円）
税抜]]*table1347[[#This Row],[数量]]</f>
        <v>0</v>
      </c>
      <c r="M90" s="16">
        <f>table1347[[#This Row],[事業費（円）
税抜]]*1.1</f>
        <v>0</v>
      </c>
      <c r="N90" s="1"/>
      <c r="O90" s="4">
        <f>table1347[[#This Row],[要望者
（取組主体）名]]</f>
        <v>0</v>
      </c>
      <c r="P90" s="5">
        <f>IF(COUNTIF($D$5:D90,D90)&gt;=2,"",SUMIF($D:$D,D90,$E:$E))</f>
        <v>0</v>
      </c>
      <c r="Q90" s="2">
        <f>IF(COUNTIF($D$5:D90,D90)&gt;=2,"",SUMIF($D:$D,D90,$L:$L))</f>
        <v>0</v>
      </c>
      <c r="R90" s="2">
        <f>table1347[[#This Row],[申請者別合計（円）]]*1.1</f>
        <v>0</v>
      </c>
      <c r="S90" s="2">
        <f>IFERROR(ROUNDDOWN(table1347[[#This Row],[申請者別合計（円）]]*0.5,-3),"")</f>
        <v>0</v>
      </c>
      <c r="T90" s="1"/>
      <c r="U90" s="4">
        <f>IFERROR(table1347[[#This Row],[申請者別合計（円）]]-table1347[[#This Row],[県補助]]+table1347[[#This Row],[市町村費]],"")</f>
        <v>0</v>
      </c>
      <c r="Y90" s="8"/>
    </row>
    <row r="91" spans="2:25" hidden="1" x14ac:dyDescent="0.15">
      <c r="B91" s="12">
        <v>85</v>
      </c>
      <c r="C91" s="12"/>
      <c r="D91" s="12"/>
      <c r="E91" s="12"/>
      <c r="F91" s="12"/>
      <c r="G91" s="12"/>
      <c r="H91" s="12"/>
      <c r="I91" s="12"/>
      <c r="J91" s="13"/>
      <c r="K91" s="12"/>
      <c r="L91" s="16">
        <f>table1347[[#This Row],[ハウス資材単価（円）
税抜]]*table1347[[#This Row],[数量]]</f>
        <v>0</v>
      </c>
      <c r="M91" s="16">
        <f>table1347[[#This Row],[事業費（円）
税抜]]*1.1</f>
        <v>0</v>
      </c>
      <c r="N91" s="1"/>
      <c r="O91" s="4">
        <f>table1347[[#This Row],[要望者
（取組主体）名]]</f>
        <v>0</v>
      </c>
      <c r="P91" s="5">
        <f>IF(COUNTIF($D$5:D91,D91)&gt;=2,"",SUMIF($D:$D,D91,$E:$E))</f>
        <v>0</v>
      </c>
      <c r="Q91" s="2">
        <f>IF(COUNTIF($D$5:D91,D91)&gt;=2,"",SUMIF($D:$D,D91,$L:$L))</f>
        <v>0</v>
      </c>
      <c r="R91" s="2">
        <f>table1347[[#This Row],[申請者別合計（円）]]*1.1</f>
        <v>0</v>
      </c>
      <c r="S91" s="2">
        <f>IFERROR(ROUNDDOWN(table1347[[#This Row],[申請者別合計（円）]]*0.5,-3),"")</f>
        <v>0</v>
      </c>
      <c r="T91" s="1"/>
      <c r="U91" s="4">
        <f>IFERROR(table1347[[#This Row],[申請者別合計（円）]]-table1347[[#This Row],[県補助]]+table1347[[#This Row],[市町村費]],"")</f>
        <v>0</v>
      </c>
      <c r="Y91" s="8"/>
    </row>
    <row r="92" spans="2:25" hidden="1" x14ac:dyDescent="0.15">
      <c r="B92" s="12">
        <v>86</v>
      </c>
      <c r="C92" s="12"/>
      <c r="D92" s="12"/>
      <c r="E92" s="12"/>
      <c r="F92" s="12"/>
      <c r="G92" s="12"/>
      <c r="H92" s="12"/>
      <c r="I92" s="12"/>
      <c r="J92" s="13"/>
      <c r="K92" s="12"/>
      <c r="L92" s="16">
        <f>table1347[[#This Row],[ハウス資材単価（円）
税抜]]*table1347[[#This Row],[数量]]</f>
        <v>0</v>
      </c>
      <c r="M92" s="16">
        <f>table1347[[#This Row],[事業費（円）
税抜]]*1.1</f>
        <v>0</v>
      </c>
      <c r="N92" s="1"/>
      <c r="O92" s="4">
        <f>table1347[[#This Row],[要望者
（取組主体）名]]</f>
        <v>0</v>
      </c>
      <c r="P92" s="5">
        <f>IF(COUNTIF($D$5:D92,D92)&gt;=2,"",SUMIF($D:$D,D92,$E:$E))</f>
        <v>0</v>
      </c>
      <c r="Q92" s="2">
        <f>IF(COUNTIF($D$5:D92,D92)&gt;=2,"",SUMIF($D:$D,D92,$L:$L))</f>
        <v>0</v>
      </c>
      <c r="R92" s="2">
        <f>table1347[[#This Row],[申請者別合計（円）]]*1.1</f>
        <v>0</v>
      </c>
      <c r="S92" s="2">
        <f>IFERROR(ROUNDDOWN(table1347[[#This Row],[申請者別合計（円）]]*0.5,-3),"")</f>
        <v>0</v>
      </c>
      <c r="T92" s="1"/>
      <c r="U92" s="4">
        <f>IFERROR(table1347[[#This Row],[申請者別合計（円）]]-table1347[[#This Row],[県補助]]+table1347[[#This Row],[市町村費]],"")</f>
        <v>0</v>
      </c>
      <c r="Y92" s="8"/>
    </row>
    <row r="93" spans="2:25" hidden="1" x14ac:dyDescent="0.15">
      <c r="B93" s="12">
        <v>87</v>
      </c>
      <c r="C93" s="12"/>
      <c r="D93" s="12"/>
      <c r="E93" s="12"/>
      <c r="F93" s="12"/>
      <c r="G93" s="12"/>
      <c r="H93" s="12"/>
      <c r="I93" s="12"/>
      <c r="J93" s="13"/>
      <c r="K93" s="12"/>
      <c r="L93" s="16">
        <f>table1347[[#This Row],[ハウス資材単価（円）
税抜]]*table1347[[#This Row],[数量]]</f>
        <v>0</v>
      </c>
      <c r="M93" s="16">
        <f>table1347[[#This Row],[事業費（円）
税抜]]*1.1</f>
        <v>0</v>
      </c>
      <c r="N93" s="1"/>
      <c r="O93" s="4">
        <f>table1347[[#This Row],[要望者
（取組主体）名]]</f>
        <v>0</v>
      </c>
      <c r="P93" s="5">
        <f>IF(COUNTIF($D$5:D93,D93)&gt;=2,"",SUMIF($D:$D,D93,$E:$E))</f>
        <v>0</v>
      </c>
      <c r="Q93" s="2">
        <f>IF(COUNTIF($D$5:D93,D93)&gt;=2,"",SUMIF($D:$D,D93,$L:$L))</f>
        <v>0</v>
      </c>
      <c r="R93" s="2">
        <f>table1347[[#This Row],[申請者別合計（円）]]*1.1</f>
        <v>0</v>
      </c>
      <c r="S93" s="2">
        <f>IFERROR(ROUNDDOWN(table1347[[#This Row],[申請者別合計（円）]]*0.5,-3),"")</f>
        <v>0</v>
      </c>
      <c r="T93" s="1"/>
      <c r="U93" s="4">
        <f>IFERROR(table1347[[#This Row],[申請者別合計（円）]]-table1347[[#This Row],[県補助]]+table1347[[#This Row],[市町村費]],"")</f>
        <v>0</v>
      </c>
      <c r="Y93" s="8"/>
    </row>
    <row r="94" spans="2:25" hidden="1" x14ac:dyDescent="0.15">
      <c r="B94" s="12">
        <v>88</v>
      </c>
      <c r="C94" s="12"/>
      <c r="D94" s="12"/>
      <c r="E94" s="12"/>
      <c r="F94" s="12"/>
      <c r="G94" s="12"/>
      <c r="H94" s="12"/>
      <c r="I94" s="12"/>
      <c r="J94" s="13"/>
      <c r="K94" s="12"/>
      <c r="L94" s="16">
        <f>table1347[[#This Row],[ハウス資材単価（円）
税抜]]*table1347[[#This Row],[数量]]</f>
        <v>0</v>
      </c>
      <c r="M94" s="16">
        <f>table1347[[#This Row],[事業費（円）
税抜]]*1.1</f>
        <v>0</v>
      </c>
      <c r="N94" s="1"/>
      <c r="O94" s="4">
        <f>table1347[[#This Row],[要望者
（取組主体）名]]</f>
        <v>0</v>
      </c>
      <c r="P94" s="5">
        <f>IF(COUNTIF($D$5:D94,D94)&gt;=2,"",SUMIF($D:$D,D94,$E:$E))</f>
        <v>0</v>
      </c>
      <c r="Q94" s="2">
        <f>IF(COUNTIF($D$5:D94,D94)&gt;=2,"",SUMIF($D:$D,D94,$L:$L))</f>
        <v>0</v>
      </c>
      <c r="R94" s="2">
        <f>table1347[[#This Row],[申請者別合計（円）]]*1.1</f>
        <v>0</v>
      </c>
      <c r="S94" s="2">
        <f>IFERROR(ROUNDDOWN(table1347[[#This Row],[申請者別合計（円）]]*0.5,-3),"")</f>
        <v>0</v>
      </c>
      <c r="T94" s="1"/>
      <c r="U94" s="4">
        <f>IFERROR(table1347[[#This Row],[申請者別合計（円）]]-table1347[[#This Row],[県補助]]+table1347[[#This Row],[市町村費]],"")</f>
        <v>0</v>
      </c>
      <c r="Y94" s="8"/>
    </row>
    <row r="95" spans="2:25" hidden="1" x14ac:dyDescent="0.15">
      <c r="B95" s="12">
        <v>89</v>
      </c>
      <c r="C95" s="12"/>
      <c r="D95" s="12"/>
      <c r="E95" s="12"/>
      <c r="F95" s="12"/>
      <c r="G95" s="12"/>
      <c r="H95" s="12"/>
      <c r="I95" s="12"/>
      <c r="J95" s="13"/>
      <c r="K95" s="12"/>
      <c r="L95" s="16">
        <f>table1347[[#This Row],[ハウス資材単価（円）
税抜]]*table1347[[#This Row],[数量]]</f>
        <v>0</v>
      </c>
      <c r="M95" s="16">
        <f>table1347[[#This Row],[事業費（円）
税抜]]*1.1</f>
        <v>0</v>
      </c>
      <c r="N95" s="1"/>
      <c r="O95" s="4">
        <f>table1347[[#This Row],[要望者
（取組主体）名]]</f>
        <v>0</v>
      </c>
      <c r="P95" s="5">
        <f>IF(COUNTIF($D$5:D95,D95)&gt;=2,"",SUMIF($D:$D,D95,$E:$E))</f>
        <v>0</v>
      </c>
      <c r="Q95" s="2">
        <f>IF(COUNTIF($D$5:D95,D95)&gt;=2,"",SUMIF($D:$D,D95,$L:$L))</f>
        <v>0</v>
      </c>
      <c r="R95" s="2">
        <f>table1347[[#This Row],[申請者別合計（円）]]*1.1</f>
        <v>0</v>
      </c>
      <c r="S95" s="2">
        <f>IFERROR(ROUNDDOWN(table1347[[#This Row],[申請者別合計（円）]]*0.5,-3),"")</f>
        <v>0</v>
      </c>
      <c r="T95" s="1"/>
      <c r="U95" s="4">
        <f>IFERROR(table1347[[#This Row],[申請者別合計（円）]]-table1347[[#This Row],[県補助]]+table1347[[#This Row],[市町村費]],"")</f>
        <v>0</v>
      </c>
      <c r="Y95" s="8"/>
    </row>
    <row r="96" spans="2:25" hidden="1" x14ac:dyDescent="0.15">
      <c r="B96" s="12">
        <v>90</v>
      </c>
      <c r="C96" s="12"/>
      <c r="D96" s="12"/>
      <c r="E96" s="12"/>
      <c r="F96" s="12"/>
      <c r="G96" s="12"/>
      <c r="H96" s="12"/>
      <c r="I96" s="12"/>
      <c r="J96" s="13"/>
      <c r="K96" s="12"/>
      <c r="L96" s="16">
        <f>table1347[[#This Row],[ハウス資材単価（円）
税抜]]*table1347[[#This Row],[数量]]</f>
        <v>0</v>
      </c>
      <c r="M96" s="16">
        <f>table1347[[#This Row],[事業費（円）
税抜]]*1.1</f>
        <v>0</v>
      </c>
      <c r="N96" s="1"/>
      <c r="O96" s="4">
        <f>table1347[[#This Row],[要望者
（取組主体）名]]</f>
        <v>0</v>
      </c>
      <c r="P96" s="5">
        <f>IF(COUNTIF($D$5:D96,D96)&gt;=2,"",SUMIF($D:$D,D96,$E:$E))</f>
        <v>0</v>
      </c>
      <c r="Q96" s="2">
        <f>IF(COUNTIF($D$5:D96,D96)&gt;=2,"",SUMIF($D:$D,D96,$L:$L))</f>
        <v>0</v>
      </c>
      <c r="R96" s="2">
        <f>table1347[[#This Row],[申請者別合計（円）]]*1.1</f>
        <v>0</v>
      </c>
      <c r="S96" s="2">
        <f>IFERROR(ROUNDDOWN(table1347[[#This Row],[申請者別合計（円）]]*0.5,-3),"")</f>
        <v>0</v>
      </c>
      <c r="T96" s="1"/>
      <c r="U96" s="4">
        <f>IFERROR(table1347[[#This Row],[申請者別合計（円）]]-table1347[[#This Row],[県補助]]+table1347[[#This Row],[市町村費]],"")</f>
        <v>0</v>
      </c>
      <c r="Y96" s="8"/>
    </row>
    <row r="97" spans="2:25" hidden="1" x14ac:dyDescent="0.15">
      <c r="B97" s="12">
        <v>91</v>
      </c>
      <c r="C97" s="12"/>
      <c r="D97" s="12"/>
      <c r="E97" s="12"/>
      <c r="F97" s="12"/>
      <c r="G97" s="12"/>
      <c r="H97" s="12"/>
      <c r="I97" s="12"/>
      <c r="J97" s="13"/>
      <c r="K97" s="12"/>
      <c r="L97" s="16">
        <f>table1347[[#This Row],[ハウス資材単価（円）
税抜]]*table1347[[#This Row],[数量]]</f>
        <v>0</v>
      </c>
      <c r="M97" s="16">
        <f>table1347[[#This Row],[事業費（円）
税抜]]*1.1</f>
        <v>0</v>
      </c>
      <c r="N97" s="1"/>
      <c r="O97" s="4">
        <f>table1347[[#This Row],[要望者
（取組主体）名]]</f>
        <v>0</v>
      </c>
      <c r="P97" s="5">
        <f>IF(COUNTIF($D$5:D97,D97)&gt;=2,"",SUMIF($D:$D,D97,$E:$E))</f>
        <v>0</v>
      </c>
      <c r="Q97" s="2">
        <f>IF(COUNTIF($D$5:D97,D97)&gt;=2,"",SUMIF($D:$D,D97,$L:$L))</f>
        <v>0</v>
      </c>
      <c r="R97" s="2">
        <f>table1347[[#This Row],[申請者別合計（円）]]*1.1</f>
        <v>0</v>
      </c>
      <c r="S97" s="2">
        <f>IFERROR(ROUNDDOWN(table1347[[#This Row],[申請者別合計（円）]]*0.5,-3),"")</f>
        <v>0</v>
      </c>
      <c r="T97" s="1"/>
      <c r="U97" s="4">
        <f>IFERROR(table1347[[#This Row],[申請者別合計（円）]]-table1347[[#This Row],[県補助]]+table1347[[#This Row],[市町村費]],"")</f>
        <v>0</v>
      </c>
      <c r="Y97" s="8"/>
    </row>
    <row r="98" spans="2:25" hidden="1" x14ac:dyDescent="0.15">
      <c r="B98" s="12">
        <v>92</v>
      </c>
      <c r="C98" s="12"/>
      <c r="D98" s="12"/>
      <c r="E98" s="12"/>
      <c r="F98" s="12"/>
      <c r="G98" s="12"/>
      <c r="H98" s="12"/>
      <c r="I98" s="12"/>
      <c r="J98" s="13"/>
      <c r="K98" s="12"/>
      <c r="L98" s="16">
        <f>table1347[[#This Row],[ハウス資材単価（円）
税抜]]*table1347[[#This Row],[数量]]</f>
        <v>0</v>
      </c>
      <c r="M98" s="16">
        <f>table1347[[#This Row],[事業費（円）
税抜]]*1.1</f>
        <v>0</v>
      </c>
      <c r="N98" s="1"/>
      <c r="O98" s="4">
        <f>table1347[[#This Row],[要望者
（取組主体）名]]</f>
        <v>0</v>
      </c>
      <c r="P98" s="5">
        <f>IF(COUNTIF($D$5:D98,D98)&gt;=2,"",SUMIF($D:$D,D98,$E:$E))</f>
        <v>0</v>
      </c>
      <c r="Q98" s="2">
        <f>IF(COUNTIF($D$5:D98,D98)&gt;=2,"",SUMIF($D:$D,D98,$L:$L))</f>
        <v>0</v>
      </c>
      <c r="R98" s="2">
        <f>table1347[[#This Row],[申請者別合計（円）]]*1.1</f>
        <v>0</v>
      </c>
      <c r="S98" s="2">
        <f>IFERROR(ROUNDDOWN(table1347[[#This Row],[申請者別合計（円）]]*0.5,-3),"")</f>
        <v>0</v>
      </c>
      <c r="T98" s="1"/>
      <c r="U98" s="4">
        <f>IFERROR(table1347[[#This Row],[申請者別合計（円）]]-table1347[[#This Row],[県補助]]+table1347[[#This Row],[市町村費]],"")</f>
        <v>0</v>
      </c>
      <c r="Y98" s="8"/>
    </row>
    <row r="99" spans="2:25" hidden="1" x14ac:dyDescent="0.15">
      <c r="B99" s="12">
        <v>93</v>
      </c>
      <c r="C99" s="12"/>
      <c r="D99" s="12"/>
      <c r="E99" s="12"/>
      <c r="F99" s="12"/>
      <c r="G99" s="12"/>
      <c r="H99" s="12"/>
      <c r="I99" s="12"/>
      <c r="J99" s="13"/>
      <c r="K99" s="12"/>
      <c r="L99" s="16">
        <f>table1347[[#This Row],[ハウス資材単価（円）
税抜]]*table1347[[#This Row],[数量]]</f>
        <v>0</v>
      </c>
      <c r="M99" s="16">
        <f>table1347[[#This Row],[事業費（円）
税抜]]*1.1</f>
        <v>0</v>
      </c>
      <c r="N99" s="1"/>
      <c r="O99" s="4">
        <f>table1347[[#This Row],[要望者
（取組主体）名]]</f>
        <v>0</v>
      </c>
      <c r="P99" s="5">
        <f>IF(COUNTIF($D$5:D99,D99)&gt;=2,"",SUMIF($D:$D,D99,$E:$E))</f>
        <v>0</v>
      </c>
      <c r="Q99" s="2">
        <f>IF(COUNTIF($D$5:D99,D99)&gt;=2,"",SUMIF($D:$D,D99,$L:$L))</f>
        <v>0</v>
      </c>
      <c r="R99" s="2">
        <f>table1347[[#This Row],[申請者別合計（円）]]*1.1</f>
        <v>0</v>
      </c>
      <c r="S99" s="2">
        <f>IFERROR(ROUNDDOWN(table1347[[#This Row],[申請者別合計（円）]]*0.5,-3),"")</f>
        <v>0</v>
      </c>
      <c r="T99" s="1"/>
      <c r="U99" s="4">
        <f>IFERROR(table1347[[#This Row],[申請者別合計（円）]]-table1347[[#This Row],[県補助]]+table1347[[#This Row],[市町村費]],"")</f>
        <v>0</v>
      </c>
      <c r="Y99" s="8"/>
    </row>
    <row r="100" spans="2:25" hidden="1" x14ac:dyDescent="0.15">
      <c r="B100" s="12">
        <v>94</v>
      </c>
      <c r="C100" s="12"/>
      <c r="D100" s="12"/>
      <c r="E100" s="12"/>
      <c r="F100" s="12"/>
      <c r="G100" s="12"/>
      <c r="H100" s="12"/>
      <c r="I100" s="12"/>
      <c r="J100" s="13"/>
      <c r="K100" s="12"/>
      <c r="L100" s="16">
        <f>table1347[[#This Row],[ハウス資材単価（円）
税抜]]*table1347[[#This Row],[数量]]</f>
        <v>0</v>
      </c>
      <c r="M100" s="16">
        <f>table1347[[#This Row],[事業費（円）
税抜]]*1.1</f>
        <v>0</v>
      </c>
      <c r="N100" s="1"/>
      <c r="O100" s="4">
        <f>table1347[[#This Row],[要望者
（取組主体）名]]</f>
        <v>0</v>
      </c>
      <c r="P100" s="5">
        <f>IF(COUNTIF($D$5:D100,D100)&gt;=2,"",SUMIF($D:$D,D100,$E:$E))</f>
        <v>0</v>
      </c>
      <c r="Q100" s="2">
        <f>IF(COUNTIF($D$5:D100,D100)&gt;=2,"",SUMIF($D:$D,D100,$L:$L))</f>
        <v>0</v>
      </c>
      <c r="R100" s="2">
        <f>table1347[[#This Row],[申請者別合計（円）]]*1.1</f>
        <v>0</v>
      </c>
      <c r="S100" s="2">
        <f>IFERROR(ROUNDDOWN(table1347[[#This Row],[申請者別合計（円）]]*0.5,-3),"")</f>
        <v>0</v>
      </c>
      <c r="T100" s="1"/>
      <c r="U100" s="4">
        <f>IFERROR(table1347[[#This Row],[申請者別合計（円）]]-table1347[[#This Row],[県補助]]+table1347[[#This Row],[市町村費]],"")</f>
        <v>0</v>
      </c>
      <c r="Y100" s="8"/>
    </row>
    <row r="101" spans="2:25" hidden="1" x14ac:dyDescent="0.15">
      <c r="B101" s="12">
        <v>95</v>
      </c>
      <c r="C101" s="12"/>
      <c r="D101" s="12"/>
      <c r="E101" s="12"/>
      <c r="F101" s="12"/>
      <c r="G101" s="12"/>
      <c r="H101" s="12"/>
      <c r="I101" s="12"/>
      <c r="J101" s="13"/>
      <c r="K101" s="12"/>
      <c r="L101" s="16">
        <f>table1347[[#This Row],[ハウス資材単価（円）
税抜]]*table1347[[#This Row],[数量]]</f>
        <v>0</v>
      </c>
      <c r="M101" s="16">
        <f>table1347[[#This Row],[事業費（円）
税抜]]*1.1</f>
        <v>0</v>
      </c>
      <c r="N101" s="1"/>
      <c r="O101" s="4">
        <f>table1347[[#This Row],[要望者
（取組主体）名]]</f>
        <v>0</v>
      </c>
      <c r="P101" s="5">
        <f>IF(COUNTIF($D$5:D101,D101)&gt;=2,"",SUMIF($D:$D,D101,$E:$E))</f>
        <v>0</v>
      </c>
      <c r="Q101" s="2">
        <f>IF(COUNTIF($D$5:D101,D101)&gt;=2,"",SUMIF($D:$D,D101,$L:$L))</f>
        <v>0</v>
      </c>
      <c r="R101" s="2">
        <f>table1347[[#This Row],[申請者別合計（円）]]*1.1</f>
        <v>0</v>
      </c>
      <c r="S101" s="2">
        <f>IFERROR(ROUNDDOWN(table1347[[#This Row],[申請者別合計（円）]]*0.5,-3),"")</f>
        <v>0</v>
      </c>
      <c r="T101" s="1"/>
      <c r="U101" s="4">
        <f>IFERROR(table1347[[#This Row],[申請者別合計（円）]]-table1347[[#This Row],[県補助]]+table1347[[#This Row],[市町村費]],"")</f>
        <v>0</v>
      </c>
      <c r="Y101" s="8"/>
    </row>
    <row r="102" spans="2:25" hidden="1" x14ac:dyDescent="0.15">
      <c r="B102" s="12">
        <v>96</v>
      </c>
      <c r="C102" s="12"/>
      <c r="D102" s="12"/>
      <c r="E102" s="12"/>
      <c r="F102" s="12"/>
      <c r="G102" s="12"/>
      <c r="H102" s="12"/>
      <c r="I102" s="12"/>
      <c r="J102" s="13"/>
      <c r="K102" s="12"/>
      <c r="L102" s="16">
        <f>table1347[[#This Row],[ハウス資材単価（円）
税抜]]*table1347[[#This Row],[数量]]</f>
        <v>0</v>
      </c>
      <c r="M102" s="16">
        <f>table1347[[#This Row],[事業費（円）
税抜]]*1.1</f>
        <v>0</v>
      </c>
      <c r="N102" s="1"/>
      <c r="O102" s="4">
        <f>table1347[[#This Row],[要望者
（取組主体）名]]</f>
        <v>0</v>
      </c>
      <c r="P102" s="5">
        <f>IF(COUNTIF($D$5:D102,D102)&gt;=2,"",SUMIF($D:$D,D102,$E:$E))</f>
        <v>0</v>
      </c>
      <c r="Q102" s="2">
        <f>IF(COUNTIF($D$5:D102,D102)&gt;=2,"",SUMIF($D:$D,D102,$L:$L))</f>
        <v>0</v>
      </c>
      <c r="R102" s="2">
        <f>table1347[[#This Row],[申請者別合計（円）]]*1.1</f>
        <v>0</v>
      </c>
      <c r="S102" s="2">
        <f>IFERROR(ROUNDDOWN(table1347[[#This Row],[申請者別合計（円）]]*0.5,-3),"")</f>
        <v>0</v>
      </c>
      <c r="T102" s="1"/>
      <c r="U102" s="4">
        <f>IFERROR(table1347[[#This Row],[申請者別合計（円）]]-table1347[[#This Row],[県補助]]+table1347[[#This Row],[市町村費]],"")</f>
        <v>0</v>
      </c>
      <c r="Y102" s="8"/>
    </row>
    <row r="103" spans="2:25" hidden="1" x14ac:dyDescent="0.15">
      <c r="B103" s="12">
        <v>97</v>
      </c>
      <c r="C103" s="12"/>
      <c r="D103" s="12"/>
      <c r="E103" s="12"/>
      <c r="F103" s="12"/>
      <c r="G103" s="12"/>
      <c r="H103" s="12"/>
      <c r="I103" s="12"/>
      <c r="J103" s="13"/>
      <c r="K103" s="12"/>
      <c r="L103" s="16">
        <f>table1347[[#This Row],[ハウス資材単価（円）
税抜]]*table1347[[#This Row],[数量]]</f>
        <v>0</v>
      </c>
      <c r="M103" s="16">
        <f>table1347[[#This Row],[事業費（円）
税抜]]*1.1</f>
        <v>0</v>
      </c>
      <c r="N103" s="1"/>
      <c r="O103" s="4">
        <f>table1347[[#This Row],[要望者
（取組主体）名]]</f>
        <v>0</v>
      </c>
      <c r="P103" s="5">
        <f>IF(COUNTIF($D$5:D103,D103)&gt;=2,"",SUMIF($D:$D,D103,$E:$E))</f>
        <v>0</v>
      </c>
      <c r="Q103" s="2">
        <f>IF(COUNTIF($D$5:D103,D103)&gt;=2,"",SUMIF($D:$D,D103,$L:$L))</f>
        <v>0</v>
      </c>
      <c r="R103" s="2">
        <f>table1347[[#This Row],[申請者別合計（円）]]*1.1</f>
        <v>0</v>
      </c>
      <c r="S103" s="2">
        <f>IFERROR(ROUNDDOWN(table1347[[#This Row],[申請者別合計（円）]]*0.5,-3),"")</f>
        <v>0</v>
      </c>
      <c r="T103" s="1"/>
      <c r="U103" s="4">
        <f>IFERROR(table1347[[#This Row],[申請者別合計（円）]]-table1347[[#This Row],[県補助]]+table1347[[#This Row],[市町村費]],"")</f>
        <v>0</v>
      </c>
      <c r="Y103" s="8"/>
    </row>
    <row r="104" spans="2:25" hidden="1" x14ac:dyDescent="0.15">
      <c r="B104" s="12">
        <v>98</v>
      </c>
      <c r="C104" s="12"/>
      <c r="D104" s="12"/>
      <c r="E104" s="12"/>
      <c r="F104" s="12"/>
      <c r="G104" s="12"/>
      <c r="H104" s="12"/>
      <c r="I104" s="12"/>
      <c r="J104" s="13"/>
      <c r="K104" s="12"/>
      <c r="L104" s="16">
        <f>table1347[[#This Row],[ハウス資材単価（円）
税抜]]*table1347[[#This Row],[数量]]</f>
        <v>0</v>
      </c>
      <c r="M104" s="16">
        <f>table1347[[#This Row],[事業費（円）
税抜]]*1.1</f>
        <v>0</v>
      </c>
      <c r="N104" s="1"/>
      <c r="O104" s="4">
        <f>table1347[[#This Row],[要望者
（取組主体）名]]</f>
        <v>0</v>
      </c>
      <c r="P104" s="5">
        <f>IF(COUNTIF($D$5:D104,D104)&gt;=2,"",SUMIF($D:$D,D104,$E:$E))</f>
        <v>0</v>
      </c>
      <c r="Q104" s="2">
        <f>IF(COUNTIF($D$5:D104,D104)&gt;=2,"",SUMIF($D:$D,D104,$L:$L))</f>
        <v>0</v>
      </c>
      <c r="R104" s="2">
        <f>table1347[[#This Row],[申請者別合計（円）]]*1.1</f>
        <v>0</v>
      </c>
      <c r="S104" s="2">
        <f>IFERROR(ROUNDDOWN(table1347[[#This Row],[申請者別合計（円）]]*0.5,-3),"")</f>
        <v>0</v>
      </c>
      <c r="T104" s="1"/>
      <c r="U104" s="4">
        <f>IFERROR(table1347[[#This Row],[申請者別合計（円）]]-table1347[[#This Row],[県補助]]+table1347[[#This Row],[市町村費]],"")</f>
        <v>0</v>
      </c>
      <c r="Y104" s="8"/>
    </row>
    <row r="105" spans="2:25" hidden="1" x14ac:dyDescent="0.15">
      <c r="B105" s="12">
        <v>99</v>
      </c>
      <c r="C105" s="12"/>
      <c r="D105" s="12"/>
      <c r="E105" s="12"/>
      <c r="F105" s="12"/>
      <c r="G105" s="12"/>
      <c r="H105" s="12"/>
      <c r="I105" s="12"/>
      <c r="J105" s="13"/>
      <c r="K105" s="12"/>
      <c r="L105" s="16">
        <f>table1347[[#This Row],[ハウス資材単価（円）
税抜]]*table1347[[#This Row],[数量]]</f>
        <v>0</v>
      </c>
      <c r="M105" s="16">
        <f>table1347[[#This Row],[事業費（円）
税抜]]*1.1</f>
        <v>0</v>
      </c>
      <c r="N105" s="1"/>
      <c r="O105" s="4">
        <f>table1347[[#This Row],[要望者
（取組主体）名]]</f>
        <v>0</v>
      </c>
      <c r="P105" s="5">
        <f>IF(COUNTIF($D$5:D105,D105)&gt;=2,"",SUMIF($D:$D,D105,$E:$E))</f>
        <v>0</v>
      </c>
      <c r="Q105" s="2">
        <f>IF(COUNTIF($D$5:D105,D105)&gt;=2,"",SUMIF($D:$D,D105,$L:$L))</f>
        <v>0</v>
      </c>
      <c r="R105" s="2">
        <f>table1347[[#This Row],[申請者別合計（円）]]*1.1</f>
        <v>0</v>
      </c>
      <c r="S105" s="2">
        <f>IFERROR(ROUNDDOWN(table1347[[#This Row],[申請者別合計（円）]]*0.5,-3),"")</f>
        <v>0</v>
      </c>
      <c r="T105" s="1"/>
      <c r="U105" s="4">
        <f>IFERROR(table1347[[#This Row],[申請者別合計（円）]]-table1347[[#This Row],[県補助]]+table1347[[#This Row],[市町村費]],"")</f>
        <v>0</v>
      </c>
      <c r="Y105" s="8"/>
    </row>
    <row r="106" spans="2:25" hidden="1" x14ac:dyDescent="0.15">
      <c r="B106" s="12">
        <v>100</v>
      </c>
      <c r="C106" s="12"/>
      <c r="D106" s="12"/>
      <c r="E106" s="12"/>
      <c r="F106" s="12"/>
      <c r="G106" s="12"/>
      <c r="H106" s="12"/>
      <c r="I106" s="12"/>
      <c r="J106" s="13"/>
      <c r="K106" s="12"/>
      <c r="L106" s="16">
        <f>table1347[[#This Row],[ハウス資材単価（円）
税抜]]*table1347[[#This Row],[数量]]</f>
        <v>0</v>
      </c>
      <c r="M106" s="16">
        <f>table1347[[#This Row],[事業費（円）
税抜]]*1.1</f>
        <v>0</v>
      </c>
      <c r="N106" s="1"/>
      <c r="O106" s="4">
        <f>table1347[[#This Row],[要望者
（取組主体）名]]</f>
        <v>0</v>
      </c>
      <c r="P106" s="5">
        <f>IF(COUNTIF($D$5:D106,D106)&gt;=2,"",SUMIF($D:$D,D106,$E:$E))</f>
        <v>0</v>
      </c>
      <c r="Q106" s="2">
        <f>IF(COUNTIF($D$5:D106,D106)&gt;=2,"",SUMIF($D:$D,D106,$L:$L))</f>
        <v>0</v>
      </c>
      <c r="R106" s="2">
        <f>table1347[[#This Row],[申請者別合計（円）]]*1.1</f>
        <v>0</v>
      </c>
      <c r="S106" s="2">
        <f>IFERROR(ROUNDDOWN(table1347[[#This Row],[申請者別合計（円）]]*0.5,-3),"")</f>
        <v>0</v>
      </c>
      <c r="T106" s="1"/>
      <c r="U106" s="4">
        <f>IFERROR(table1347[[#This Row],[申請者別合計（円）]]-table1347[[#This Row],[県補助]]+table1347[[#This Row],[市町村費]],"")</f>
        <v>0</v>
      </c>
      <c r="Y106" s="8"/>
    </row>
    <row r="107" spans="2:25" hidden="1" x14ac:dyDescent="0.15">
      <c r="B107" s="12">
        <v>101</v>
      </c>
      <c r="C107" s="12"/>
      <c r="D107" s="12"/>
      <c r="E107" s="12"/>
      <c r="F107" s="12"/>
      <c r="G107" s="12"/>
      <c r="H107" s="12"/>
      <c r="I107" s="12"/>
      <c r="J107" s="13"/>
      <c r="K107" s="12"/>
      <c r="L107" s="16">
        <f>table1347[[#This Row],[ハウス資材単価（円）
税抜]]*table1347[[#This Row],[数量]]</f>
        <v>0</v>
      </c>
      <c r="M107" s="16">
        <f>table1347[[#This Row],[事業費（円）
税抜]]*1.1</f>
        <v>0</v>
      </c>
      <c r="N107" s="1"/>
      <c r="O107" s="4">
        <f>table1347[[#This Row],[要望者
（取組主体）名]]</f>
        <v>0</v>
      </c>
      <c r="P107" s="5">
        <f>IF(COUNTIF($D$5:D107,D107)&gt;=2,"",SUMIF($D:$D,D107,$E:$E))</f>
        <v>0</v>
      </c>
      <c r="Q107" s="2">
        <f>IF(COUNTIF($D$5:D107,D107)&gt;=2,"",SUMIF($D:$D,D107,$L:$L))</f>
        <v>0</v>
      </c>
      <c r="R107" s="2">
        <f>table1347[[#This Row],[申請者別合計（円）]]*1.1</f>
        <v>0</v>
      </c>
      <c r="S107" s="2">
        <f>IFERROR(ROUNDDOWN(table1347[[#This Row],[申請者別合計（円）]]*0.5,-3),"")</f>
        <v>0</v>
      </c>
      <c r="T107" s="1"/>
      <c r="U107" s="4">
        <f>IFERROR(table1347[[#This Row],[申請者別合計（円）]]-table1347[[#This Row],[県補助]]+table1347[[#This Row],[市町村費]],"")</f>
        <v>0</v>
      </c>
      <c r="Y107" s="8"/>
    </row>
    <row r="108" spans="2:25" hidden="1" x14ac:dyDescent="0.15">
      <c r="B108" s="12">
        <v>102</v>
      </c>
      <c r="C108" s="12"/>
      <c r="D108" s="12"/>
      <c r="E108" s="12"/>
      <c r="F108" s="12"/>
      <c r="G108" s="12"/>
      <c r="H108" s="12"/>
      <c r="I108" s="12"/>
      <c r="J108" s="13"/>
      <c r="K108" s="12"/>
      <c r="L108" s="16">
        <f>table1347[[#This Row],[ハウス資材単価（円）
税抜]]*table1347[[#This Row],[数量]]</f>
        <v>0</v>
      </c>
      <c r="M108" s="16">
        <f>table1347[[#This Row],[事業費（円）
税抜]]*1.1</f>
        <v>0</v>
      </c>
      <c r="N108" s="1"/>
      <c r="O108" s="4">
        <f>table1347[[#This Row],[要望者
（取組主体）名]]</f>
        <v>0</v>
      </c>
      <c r="P108" s="5">
        <f>IF(COUNTIF($D$5:D108,D108)&gt;=2,"",SUMIF($D:$D,D108,$E:$E))</f>
        <v>0</v>
      </c>
      <c r="Q108" s="2">
        <f>IF(COUNTIF($D$5:D108,D108)&gt;=2,"",SUMIF($D:$D,D108,$L:$L))</f>
        <v>0</v>
      </c>
      <c r="R108" s="2">
        <f>table1347[[#This Row],[申請者別合計（円）]]*1.1</f>
        <v>0</v>
      </c>
      <c r="S108" s="2">
        <f>IFERROR(ROUNDDOWN(table1347[[#This Row],[申請者別合計（円）]]*0.5,-3),"")</f>
        <v>0</v>
      </c>
      <c r="T108" s="1"/>
      <c r="U108" s="4">
        <f>IFERROR(table1347[[#This Row],[申請者別合計（円）]]-table1347[[#This Row],[県補助]]+table1347[[#This Row],[市町村費]],"")</f>
        <v>0</v>
      </c>
      <c r="Y108" s="8"/>
    </row>
    <row r="109" spans="2:25" hidden="1" x14ac:dyDescent="0.15">
      <c r="B109" s="12">
        <v>103</v>
      </c>
      <c r="C109" s="12"/>
      <c r="D109" s="12"/>
      <c r="E109" s="12"/>
      <c r="F109" s="12"/>
      <c r="G109" s="12"/>
      <c r="H109" s="12"/>
      <c r="I109" s="12"/>
      <c r="J109" s="13"/>
      <c r="K109" s="12"/>
      <c r="L109" s="16">
        <f>table1347[[#This Row],[ハウス資材単価（円）
税抜]]*table1347[[#This Row],[数量]]</f>
        <v>0</v>
      </c>
      <c r="M109" s="16">
        <f>table1347[[#This Row],[事業費（円）
税抜]]*1.1</f>
        <v>0</v>
      </c>
      <c r="N109" s="1"/>
      <c r="O109" s="4">
        <f>table1347[[#This Row],[要望者
（取組主体）名]]</f>
        <v>0</v>
      </c>
      <c r="P109" s="5">
        <f>IF(COUNTIF($D$5:D109,D109)&gt;=2,"",SUMIF($D:$D,D109,$E:$E))</f>
        <v>0</v>
      </c>
      <c r="Q109" s="2">
        <f>IF(COUNTIF($D$5:D109,D109)&gt;=2,"",SUMIF($D:$D,D109,$L:$L))</f>
        <v>0</v>
      </c>
      <c r="R109" s="2">
        <f>table1347[[#This Row],[申請者別合計（円）]]*1.1</f>
        <v>0</v>
      </c>
      <c r="S109" s="2">
        <f>IFERROR(ROUNDDOWN(table1347[[#This Row],[申請者別合計（円）]]*0.5,-3),"")</f>
        <v>0</v>
      </c>
      <c r="T109" s="1"/>
      <c r="U109" s="4">
        <f>IFERROR(table1347[[#This Row],[申請者別合計（円）]]-table1347[[#This Row],[県補助]]+table1347[[#This Row],[市町村費]],"")</f>
        <v>0</v>
      </c>
      <c r="Y109" s="8"/>
    </row>
    <row r="110" spans="2:25" hidden="1" x14ac:dyDescent="0.15">
      <c r="B110" s="12">
        <v>104</v>
      </c>
      <c r="C110" s="12"/>
      <c r="D110" s="12"/>
      <c r="E110" s="12"/>
      <c r="F110" s="12"/>
      <c r="G110" s="12"/>
      <c r="H110" s="12"/>
      <c r="I110" s="12"/>
      <c r="J110" s="13"/>
      <c r="K110" s="12"/>
      <c r="L110" s="16">
        <f>table1347[[#This Row],[ハウス資材単価（円）
税抜]]*table1347[[#This Row],[数量]]</f>
        <v>0</v>
      </c>
      <c r="M110" s="16">
        <f>table1347[[#This Row],[事業費（円）
税抜]]*1.1</f>
        <v>0</v>
      </c>
      <c r="N110" s="1"/>
      <c r="O110" s="4">
        <f>table1347[[#This Row],[要望者
（取組主体）名]]</f>
        <v>0</v>
      </c>
      <c r="P110" s="5">
        <f>IF(COUNTIF($D$5:D110,D110)&gt;=2,"",SUMIF($D:$D,D110,$E:$E))</f>
        <v>0</v>
      </c>
      <c r="Q110" s="2">
        <f>IF(COUNTIF($D$5:D110,D110)&gt;=2,"",SUMIF($D:$D,D110,$L:$L))</f>
        <v>0</v>
      </c>
      <c r="R110" s="2">
        <f>table1347[[#This Row],[申請者別合計（円）]]*1.1</f>
        <v>0</v>
      </c>
      <c r="S110" s="2">
        <f>IFERROR(ROUNDDOWN(table1347[[#This Row],[申請者別合計（円）]]*0.5,-3),"")</f>
        <v>0</v>
      </c>
      <c r="T110" s="1"/>
      <c r="U110" s="4">
        <f>IFERROR(table1347[[#This Row],[申請者別合計（円）]]-table1347[[#This Row],[県補助]]+table1347[[#This Row],[市町村費]],"")</f>
        <v>0</v>
      </c>
      <c r="Y110" s="8"/>
    </row>
    <row r="111" spans="2:25" hidden="1" x14ac:dyDescent="0.15">
      <c r="B111" s="12">
        <v>105</v>
      </c>
      <c r="C111" s="12"/>
      <c r="D111" s="12"/>
      <c r="E111" s="12"/>
      <c r="F111" s="12"/>
      <c r="G111" s="12"/>
      <c r="H111" s="12"/>
      <c r="I111" s="12"/>
      <c r="J111" s="13"/>
      <c r="K111" s="12"/>
      <c r="L111" s="16">
        <f>table1347[[#This Row],[ハウス資材単価（円）
税抜]]*table1347[[#This Row],[数量]]</f>
        <v>0</v>
      </c>
      <c r="M111" s="16">
        <f>table1347[[#This Row],[事業費（円）
税抜]]*1.1</f>
        <v>0</v>
      </c>
      <c r="N111" s="1"/>
      <c r="O111" s="4">
        <f>table1347[[#This Row],[要望者
（取組主体）名]]</f>
        <v>0</v>
      </c>
      <c r="P111" s="5">
        <f>IF(COUNTIF($D$5:D111,D111)&gt;=2,"",SUMIF($D:$D,D111,$E:$E))</f>
        <v>0</v>
      </c>
      <c r="Q111" s="2">
        <f>IF(COUNTIF($D$5:D111,D111)&gt;=2,"",SUMIF($D:$D,D111,$L:$L))</f>
        <v>0</v>
      </c>
      <c r="R111" s="2">
        <f>table1347[[#This Row],[申請者別合計（円）]]*1.1</f>
        <v>0</v>
      </c>
      <c r="S111" s="2">
        <f>IFERROR(ROUNDDOWN(table1347[[#This Row],[申請者別合計（円）]]*0.5,-3),"")</f>
        <v>0</v>
      </c>
      <c r="T111" s="1"/>
      <c r="U111" s="4">
        <f>IFERROR(table1347[[#This Row],[申請者別合計（円）]]-table1347[[#This Row],[県補助]]+table1347[[#This Row],[市町村費]],"")</f>
        <v>0</v>
      </c>
      <c r="Y111" s="8"/>
    </row>
    <row r="112" spans="2:25" hidden="1" x14ac:dyDescent="0.15">
      <c r="B112" s="12">
        <v>106</v>
      </c>
      <c r="C112" s="12"/>
      <c r="D112" s="12"/>
      <c r="E112" s="12"/>
      <c r="F112" s="12"/>
      <c r="G112" s="12"/>
      <c r="H112" s="12"/>
      <c r="I112" s="12"/>
      <c r="J112" s="13"/>
      <c r="K112" s="12"/>
      <c r="L112" s="16">
        <f>table1347[[#This Row],[ハウス資材単価（円）
税抜]]*table1347[[#This Row],[数量]]</f>
        <v>0</v>
      </c>
      <c r="M112" s="16">
        <f>table1347[[#This Row],[事業費（円）
税抜]]*1.1</f>
        <v>0</v>
      </c>
      <c r="N112" s="1"/>
      <c r="O112" s="4">
        <f>table1347[[#This Row],[要望者
（取組主体）名]]</f>
        <v>0</v>
      </c>
      <c r="P112" s="5">
        <f>IF(COUNTIF($D$5:D112,D112)&gt;=2,"",SUMIF($D:$D,D112,$E:$E))</f>
        <v>0</v>
      </c>
      <c r="Q112" s="2">
        <f>IF(COUNTIF($D$5:D112,D112)&gt;=2,"",SUMIF($D:$D,D112,$L:$L))</f>
        <v>0</v>
      </c>
      <c r="R112" s="2">
        <f>table1347[[#This Row],[申請者別合計（円）]]*1.1</f>
        <v>0</v>
      </c>
      <c r="S112" s="2">
        <f>IFERROR(ROUNDDOWN(table1347[[#This Row],[申請者別合計（円）]]*0.5,-3),"")</f>
        <v>0</v>
      </c>
      <c r="T112" s="1"/>
      <c r="U112" s="4">
        <f>IFERROR(table1347[[#This Row],[申請者別合計（円）]]-table1347[[#This Row],[県補助]]+table1347[[#This Row],[市町村費]],"")</f>
        <v>0</v>
      </c>
      <c r="Y112" s="8"/>
    </row>
    <row r="113" spans="2:25" x14ac:dyDescent="0.15">
      <c r="B113" s="1"/>
      <c r="C113" s="1"/>
      <c r="D113" s="1">
        <f>SUBTOTAL(103,table1347[要望者
（取組主体）名])</f>
        <v>2</v>
      </c>
      <c r="E113" s="1">
        <f>SUBTOTAL(109,table1347[露地から転換する
（導入するハウス）
面積（a）])</f>
        <v>50</v>
      </c>
      <c r="F113" s="1"/>
      <c r="G113" s="1"/>
      <c r="H113" s="1"/>
      <c r="I113" s="1"/>
      <c r="J113" s="1"/>
      <c r="K113" s="1"/>
      <c r="L113" s="4">
        <f>SUBTOTAL(109,table1347[事業費（円）
税抜])</f>
        <v>2700000</v>
      </c>
      <c r="M113" s="4">
        <f>SUBTOTAL(109,table1347[事業費（円）
税込])</f>
        <v>2970000</v>
      </c>
      <c r="N113" s="1"/>
      <c r="O113" s="1"/>
      <c r="P113" s="4">
        <f>SUBTOTAL(109,table1347[申請者面積合計（a）])</f>
        <v>50</v>
      </c>
      <c r="Q113" s="4">
        <f>SUBTOTAL(109,table1347[申請者別合計（円）])</f>
        <v>2700000</v>
      </c>
      <c r="R113" s="4">
        <f>SUBTOTAL(109,table1347[税込み])</f>
        <v>2970000</v>
      </c>
      <c r="S113" s="4">
        <f>SUBTOTAL(109,table1347[県補助])</f>
        <v>1350000</v>
      </c>
      <c r="T113" s="4">
        <f>SUBTOTAL(109,table1347[市町村費])</f>
        <v>0</v>
      </c>
      <c r="U113" s="4">
        <f>SUBTOTAL(109,table1347[その他])</f>
        <v>1350000</v>
      </c>
      <c r="Y113" s="8"/>
    </row>
    <row r="114" spans="2:25" s="27" customFormat="1" x14ac:dyDescent="0.15">
      <c r="B114" s="27" t="s">
        <v>118</v>
      </c>
    </row>
    <row r="115" spans="2:25" x14ac:dyDescent="0.15">
      <c r="B115" t="s">
        <v>91</v>
      </c>
      <c r="V115" s="8"/>
      <c r="Y115" s="8"/>
    </row>
    <row r="116" spans="2:25" x14ac:dyDescent="0.15">
      <c r="B116" t="s">
        <v>93</v>
      </c>
      <c r="C116" s="8"/>
      <c r="V116" s="8"/>
      <c r="Y116" s="8"/>
    </row>
    <row r="117" spans="2:25" x14ac:dyDescent="0.15">
      <c r="C117" s="8"/>
      <c r="E117" s="8" t="s">
        <v>24</v>
      </c>
      <c r="F117">
        <f>COUNTIF($F$5:$F$112,E117)</f>
        <v>0</v>
      </c>
    </row>
    <row r="118" spans="2:25" x14ac:dyDescent="0.15">
      <c r="C118" s="8"/>
      <c r="E118" s="8" t="s">
        <v>25</v>
      </c>
      <c r="F118">
        <f t="shared" ref="F118:F122" si="0">COUNTIF($F$5:$F$112,E118)</f>
        <v>1</v>
      </c>
    </row>
    <row r="119" spans="2:25" x14ac:dyDescent="0.15">
      <c r="C119" s="8"/>
      <c r="E119" s="8" t="s">
        <v>26</v>
      </c>
      <c r="F119">
        <f t="shared" si="0"/>
        <v>0</v>
      </c>
    </row>
    <row r="120" spans="2:25" x14ac:dyDescent="0.15">
      <c r="C120" s="8"/>
      <c r="E120" s="8" t="s">
        <v>27</v>
      </c>
      <c r="F120">
        <f t="shared" si="0"/>
        <v>0</v>
      </c>
    </row>
    <row r="121" spans="2:25" x14ac:dyDescent="0.15">
      <c r="C121" s="8"/>
      <c r="E121" s="8" t="s">
        <v>28</v>
      </c>
      <c r="F121">
        <f t="shared" si="0"/>
        <v>1</v>
      </c>
    </row>
    <row r="122" spans="2:25" x14ac:dyDescent="0.15">
      <c r="E122" s="8" t="s">
        <v>29</v>
      </c>
      <c r="F122">
        <f t="shared" si="0"/>
        <v>0</v>
      </c>
    </row>
  </sheetData>
  <phoneticPr fontId="3"/>
  <dataValidations count="2">
    <dataValidation type="list" allowBlank="1" showInputMessage="1" showErrorMessage="1" sqref="H5:H112 I7:I112" xr:uid="{70337F55-E41B-487D-AC68-CF09354A0D19}">
      <formula1>$Y$36:$Y$39</formula1>
    </dataValidation>
    <dataValidation type="list" allowBlank="1" showInputMessage="1" showErrorMessage="1" sqref="F5:F112" xr:uid="{F4E21EE7-88A9-4FBC-9E3F-72085A294E17}">
      <formula1>$Y$27:$Y$33</formula1>
    </dataValidation>
  </dataValidations>
  <pageMargins left="0.7" right="0.7" top="0.75" bottom="0.75" header="0.3" footer="0.3"/>
  <pageSetup paperSize="9" scale="85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ハウス長寿命化・補強</vt:lpstr>
      <vt:lpstr>ハウス自動開閉</vt:lpstr>
      <vt:lpstr>果樹花きのヒートポンプ</vt:lpstr>
      <vt:lpstr>いちご苗育苗パイプハウス・ベンチ</vt:lpstr>
      <vt:lpstr>いちご高設</vt:lpstr>
      <vt:lpstr>露地栽培からハウス栽培への転換</vt:lpstr>
      <vt:lpstr>いちご高設!Print_Area</vt:lpstr>
      <vt:lpstr>いちご苗育苗パイプハウス・ベンチ!Print_Area</vt:lpstr>
      <vt:lpstr>ハウス自動開閉!Print_Area</vt:lpstr>
      <vt:lpstr>ハウス長寿命化・補強!Print_Area</vt:lpstr>
      <vt:lpstr>果樹花きのヒートポンプ!Print_Area</vt:lpstr>
      <vt:lpstr>露地栽培からハウス栽培への転換!Print_Area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有簾 隆信</cp:lastModifiedBy>
  <cp:lastPrinted>2026-03-09T09:53:48Z</cp:lastPrinted>
  <dcterms:created xsi:type="dcterms:W3CDTF">2026-02-04T23:28:23Z</dcterms:created>
  <dcterms:modified xsi:type="dcterms:W3CDTF">2026-03-23T05:39:24Z</dcterms:modified>
</cp:coreProperties>
</file>